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VZOH\2015\VZOH kompletace\VZOH kompletace 201606\CD\"/>
    </mc:Choice>
  </mc:AlternateContent>
  <bookViews>
    <workbookView xWindow="0" yWindow="0" windowWidth="28800" windowHeight="12435" tabRatio="823"/>
  </bookViews>
  <sheets>
    <sheet name="1" sheetId="1" r:id="rId1"/>
    <sheet name="2" sheetId="24" r:id="rId2"/>
    <sheet name="2a" sheetId="23" r:id="rId3"/>
    <sheet name="2b" sheetId="2" r:id="rId4"/>
    <sheet name="3" sheetId="3" r:id="rId5"/>
    <sheet name="4" sheetId="4" r:id="rId6"/>
    <sheet name="5 " sheetId="5" r:id="rId7"/>
    <sheet name="5.a" sheetId="25" r:id="rId8"/>
    <sheet name="5.b" sheetId="26" r:id="rId9"/>
    <sheet name="5.c" sheetId="27" r:id="rId10"/>
    <sheet name="5.d" sheetId="9" r:id="rId11"/>
    <sheet name="6" sheetId="10" r:id="rId12"/>
    <sheet name="7" sheetId="11" r:id="rId13"/>
    <sheet name="8" sheetId="12" r:id="rId14"/>
    <sheet name="9" sheetId="13" r:id="rId15"/>
    <sheet name="10" sheetId="29" r:id="rId16"/>
    <sheet name="11" sheetId="15" r:id="rId17"/>
    <sheet name="11.a" sheetId="16" r:id="rId18"/>
    <sheet name="11.b" sheetId="17" r:id="rId19"/>
    <sheet name="11.c" sheetId="18" r:id="rId20"/>
    <sheet name="11.d" sheetId="19" r:id="rId21"/>
    <sheet name="11.e" sheetId="20" r:id="rId22"/>
    <sheet name="11.f" sheetId="21" r:id="rId23"/>
    <sheet name="11.g" sheetId="22" r:id="rId24"/>
  </sheets>
  <definedNames>
    <definedName name="_xlnm._FilterDatabase" localSheetId="6" hidden="1">'5 '!$A$1:$I$35</definedName>
    <definedName name="_xlnm.Print_Titles" localSheetId="0">'1'!$5:$5</definedName>
    <definedName name="_xlnm.Print_Titles" localSheetId="6">'5 '!$3:$5</definedName>
    <definedName name="_xlnm.Print_Area" localSheetId="0">'1'!$A$1:$E$147</definedName>
    <definedName name="_xlnm.Print_Area" localSheetId="18">'11.b'!$A$1:$C$33</definedName>
    <definedName name="_xlnm.Print_Area" localSheetId="1">'2'!$A$1:$E$99</definedName>
    <definedName name="_xlnm.Print_Area" localSheetId="2">'2a'!$A$1:$E$99</definedName>
    <definedName name="_xlnm.Print_Area" localSheetId="3">'2b'!$A$1:$E$99</definedName>
    <definedName name="_xlnm.Print_Area" localSheetId="4">'3'!$A$1:$D$17</definedName>
    <definedName name="_xlnm.Print_Area" localSheetId="11">'6'!$A$1:$F$30</definedName>
    <definedName name="_xlnm.Print_Area" localSheetId="13">'8'!$A$1:$Z$35</definedName>
    <definedName name="Z_2AF6EA2A_E5C5_45EB_B6C4_875AD1E4E056_.wvu.FilterData" localSheetId="6" hidden="1">'5 '!$A$1:$I$35</definedName>
    <definedName name="Z_2AF6EA2A_E5C5_45EB_B6C4_875AD1E4E056_.wvu.PrintArea" localSheetId="0" hidden="1">'1'!$A$1:$E$147</definedName>
    <definedName name="Z_2AF6EA2A_E5C5_45EB_B6C4_875AD1E4E056_.wvu.PrintArea" localSheetId="18" hidden="1">'11.b'!$A$1:$C$33</definedName>
    <definedName name="Z_2AF6EA2A_E5C5_45EB_B6C4_875AD1E4E056_.wvu.PrintArea" localSheetId="1" hidden="1">'2'!$A$1:$E$99</definedName>
    <definedName name="Z_2AF6EA2A_E5C5_45EB_B6C4_875AD1E4E056_.wvu.PrintArea" localSheetId="2" hidden="1">'2a'!$A$1:$E$99</definedName>
    <definedName name="Z_2AF6EA2A_E5C5_45EB_B6C4_875AD1E4E056_.wvu.PrintArea" localSheetId="3" hidden="1">'2b'!$A$1:$E$99</definedName>
    <definedName name="Z_2AF6EA2A_E5C5_45EB_B6C4_875AD1E4E056_.wvu.PrintArea" localSheetId="4" hidden="1">'3'!$A$1:$D$17</definedName>
    <definedName name="Z_2AF6EA2A_E5C5_45EB_B6C4_875AD1E4E056_.wvu.PrintArea" localSheetId="11" hidden="1">'6'!$A$1:$F$30</definedName>
    <definedName name="Z_2AF6EA2A_E5C5_45EB_B6C4_875AD1E4E056_.wvu.PrintArea" localSheetId="13" hidden="1">'8'!$A$1:$Z$35</definedName>
    <definedName name="Z_2AF6EA2A_E5C5_45EB_B6C4_875AD1E4E056_.wvu.PrintTitles" localSheetId="0" hidden="1">'1'!$5:$5</definedName>
    <definedName name="Z_2AF6EA2A_E5C5_45EB_B6C4_875AD1E4E056_.wvu.PrintTitles" localSheetId="6" hidden="1">'5 '!$3:$5</definedName>
  </definedNames>
  <calcPr calcId="152511"/>
  <customWorkbookViews>
    <customWorkbookView name="Uldrichová Marie – osobní zobrazení" guid="{2AF6EA2A-E5C5-45EB-B6C4-875AD1E4E056}" mergeInterval="0" personalView="1" maximized="1" windowWidth="1676" windowHeight="755" tabRatio="823" activeSheetId="10"/>
  </customWorkbookViews>
</workbook>
</file>

<file path=xl/calcChain.xml><?xml version="1.0" encoding="utf-8"?>
<calcChain xmlns="http://schemas.openxmlformats.org/spreadsheetml/2006/main">
  <c r="I8" i="15" l="1"/>
  <c r="H8" i="15"/>
  <c r="H7" i="13" l="1"/>
  <c r="D89" i="2"/>
  <c r="D87" i="2"/>
  <c r="O12" i="9" l="1"/>
  <c r="G19" i="9"/>
  <c r="P19" i="9"/>
  <c r="N12" i="26"/>
  <c r="N29" i="26"/>
  <c r="J31" i="9" l="1"/>
  <c r="I31" i="9"/>
  <c r="M6" i="15" l="1"/>
  <c r="L21" i="5" l="1"/>
  <c r="J34" i="5"/>
  <c r="K33" i="5"/>
  <c r="J33" i="5"/>
  <c r="I33" i="5"/>
  <c r="K31" i="5"/>
  <c r="J31" i="5"/>
  <c r="I31" i="5"/>
  <c r="K30" i="5"/>
  <c r="J30" i="5"/>
  <c r="I30" i="5"/>
  <c r="K24" i="5"/>
  <c r="J24" i="5"/>
  <c r="I24" i="5"/>
  <c r="K23" i="5"/>
  <c r="J23" i="5"/>
  <c r="I23" i="5"/>
  <c r="K17" i="5"/>
  <c r="K16" i="5"/>
  <c r="K15" i="5"/>
  <c r="K14" i="5"/>
  <c r="J17" i="5"/>
  <c r="J16" i="5"/>
  <c r="J15" i="5"/>
  <c r="J14" i="5"/>
  <c r="I17" i="5"/>
  <c r="I16" i="5"/>
  <c r="I15" i="5"/>
  <c r="I14" i="5"/>
  <c r="H14" i="5"/>
  <c r="H15" i="5"/>
  <c r="H16" i="5"/>
  <c r="H17" i="5"/>
  <c r="L33" i="26"/>
  <c r="K33" i="26"/>
  <c r="J33" i="26"/>
  <c r="H33" i="26"/>
  <c r="G33" i="26"/>
  <c r="F33" i="26"/>
  <c r="E33" i="26"/>
  <c r="D33" i="26"/>
  <c r="H33" i="5"/>
  <c r="P29" i="25"/>
  <c r="M29" i="25"/>
  <c r="L29" i="25"/>
  <c r="K29" i="25"/>
  <c r="J29" i="25"/>
  <c r="I29" i="25"/>
  <c r="H29" i="25"/>
  <c r="G29" i="25"/>
  <c r="F29" i="25"/>
  <c r="E29" i="25"/>
  <c r="D29" i="25"/>
  <c r="E25" i="25"/>
  <c r="F25" i="25"/>
  <c r="G25" i="25"/>
  <c r="H25" i="25"/>
  <c r="J25" i="25"/>
  <c r="K25" i="25"/>
  <c r="L25" i="25"/>
  <c r="O25" i="25"/>
  <c r="D25" i="25"/>
  <c r="C33" i="26"/>
  <c r="L9" i="29"/>
  <c r="N9" i="29" s="1"/>
  <c r="M9" i="29"/>
  <c r="C10" i="29"/>
  <c r="D10" i="29"/>
  <c r="E10" i="29"/>
  <c r="F10" i="29"/>
  <c r="G10" i="29"/>
  <c r="H10" i="29"/>
  <c r="J10" i="29"/>
  <c r="K10" i="29"/>
  <c r="I21" i="29"/>
  <c r="M21" i="29" s="1"/>
  <c r="L21" i="29"/>
  <c r="N21" i="29" s="1"/>
  <c r="C22" i="29"/>
  <c r="D22" i="29"/>
  <c r="E22" i="29"/>
  <c r="F22" i="29"/>
  <c r="G22" i="29"/>
  <c r="H22" i="29"/>
  <c r="J22" i="29"/>
  <c r="K22" i="29"/>
  <c r="H31" i="5"/>
  <c r="H30" i="5"/>
  <c r="H24" i="5"/>
  <c r="H23" i="5"/>
  <c r="G21" i="25"/>
  <c r="G16" i="25"/>
  <c r="G9" i="25"/>
  <c r="F8" i="25"/>
  <c r="E36" i="25"/>
  <c r="E35" i="25"/>
  <c r="E34" i="25"/>
  <c r="E33" i="25"/>
  <c r="E32" i="25"/>
  <c r="E31" i="25"/>
  <c r="E30" i="25"/>
  <c r="E28" i="25"/>
  <c r="E27" i="25"/>
  <c r="E26" i="25"/>
  <c r="E24" i="25"/>
  <c r="E23" i="25"/>
  <c r="E22" i="25"/>
  <c r="E21" i="25"/>
  <c r="E20" i="25"/>
  <c r="E19" i="25"/>
  <c r="E16" i="25"/>
  <c r="E15" i="25"/>
  <c r="E14" i="25"/>
  <c r="E12" i="25"/>
  <c r="E11" i="25"/>
  <c r="E10" i="25"/>
  <c r="E9" i="25"/>
  <c r="F32" i="26"/>
  <c r="F31" i="26"/>
  <c r="F30" i="26"/>
  <c r="D32" i="26"/>
  <c r="D31" i="26"/>
  <c r="D30" i="26"/>
  <c r="D28" i="26"/>
  <c r="D23" i="26"/>
  <c r="D22" i="26"/>
  <c r="D19" i="26"/>
  <c r="D17" i="26"/>
  <c r="F10" i="26"/>
  <c r="D10" i="26"/>
  <c r="N22" i="29" l="1"/>
  <c r="M22" i="29"/>
  <c r="N10" i="29"/>
  <c r="I22" i="29"/>
  <c r="M10" i="29"/>
  <c r="L22" i="29"/>
  <c r="I10" i="29"/>
  <c r="L10" i="29"/>
  <c r="G11" i="27"/>
  <c r="G10" i="27"/>
  <c r="G9" i="27"/>
  <c r="G8" i="27"/>
  <c r="G7" i="27"/>
  <c r="G6" i="27"/>
  <c r="E8" i="27"/>
  <c r="R28" i="9"/>
  <c r="N28" i="9"/>
  <c r="I28" i="9"/>
  <c r="J22" i="9" l="1"/>
  <c r="J21" i="9" s="1"/>
  <c r="G29" i="9"/>
  <c r="J29" i="9"/>
  <c r="R27" i="9"/>
  <c r="R26" i="9" s="1"/>
  <c r="R25" i="9" s="1"/>
  <c r="J26" i="9"/>
  <c r="J25" i="9" s="1"/>
  <c r="H26" i="9"/>
  <c r="H25" i="9" s="1"/>
  <c r="L27" i="9"/>
  <c r="K27" i="9"/>
  <c r="P26" i="9"/>
  <c r="P25" i="9" s="1"/>
  <c r="O26" i="9"/>
  <c r="O25" i="9" s="1"/>
  <c r="N26" i="9"/>
  <c r="K26" i="9"/>
  <c r="I26" i="9"/>
  <c r="I25" i="9" s="1"/>
  <c r="G26" i="9"/>
  <c r="G25" i="9" s="1"/>
  <c r="N25" i="9"/>
  <c r="H24" i="9"/>
  <c r="G23" i="9"/>
  <c r="I23" i="9"/>
  <c r="J23" i="9"/>
  <c r="H23" i="9"/>
  <c r="R23" i="9"/>
  <c r="P23" i="9"/>
  <c r="O23" i="9"/>
  <c r="N23" i="9"/>
  <c r="L22" i="9"/>
  <c r="S22" i="9" s="1"/>
  <c r="S21" i="9" s="1"/>
  <c r="K22" i="9"/>
  <c r="R21" i="9"/>
  <c r="P21" i="9"/>
  <c r="O21" i="9"/>
  <c r="N21" i="9"/>
  <c r="I21" i="9"/>
  <c r="H21" i="9"/>
  <c r="G21" i="9"/>
  <c r="A14" i="9"/>
  <c r="A15" i="9" s="1"/>
  <c r="A16" i="9" s="1"/>
  <c r="A17" i="9" s="1"/>
  <c r="A18" i="9" s="1"/>
  <c r="A19" i="9" s="1"/>
  <c r="A20" i="9" s="1"/>
  <c r="G12" i="9"/>
  <c r="H12" i="9" s="1"/>
  <c r="H10" i="9" s="1"/>
  <c r="I12" i="9"/>
  <c r="J12" i="9" s="1"/>
  <c r="H9" i="9"/>
  <c r="H8" i="9" s="1"/>
  <c r="R10" i="9"/>
  <c r="P10" i="9"/>
  <c r="N10" i="9"/>
  <c r="R8" i="9"/>
  <c r="P8" i="9"/>
  <c r="N8" i="9"/>
  <c r="J8" i="9"/>
  <c r="I8" i="9"/>
  <c r="G8" i="9"/>
  <c r="P14" i="9"/>
  <c r="N14" i="9"/>
  <c r="J14" i="9"/>
  <c r="I14" i="9"/>
  <c r="H14" i="9"/>
  <c r="G14" i="9"/>
  <c r="R16" i="9"/>
  <c r="P16" i="9"/>
  <c r="N16" i="9"/>
  <c r="J16" i="9"/>
  <c r="I16" i="9"/>
  <c r="R18" i="9"/>
  <c r="P18" i="9"/>
  <c r="P17" i="9" s="1"/>
  <c r="N18" i="9"/>
  <c r="I19" i="9"/>
  <c r="I18" i="9" s="1"/>
  <c r="H19" i="9"/>
  <c r="H18" i="9" s="1"/>
  <c r="H17" i="9"/>
  <c r="H16" i="9" s="1"/>
  <c r="G17" i="9"/>
  <c r="G16" i="9" s="1"/>
  <c r="E37" i="25"/>
  <c r="P7" i="9" l="1"/>
  <c r="N20" i="9"/>
  <c r="H7" i="9"/>
  <c r="I10" i="5" s="1"/>
  <c r="L23" i="9"/>
  <c r="K25" i="9"/>
  <c r="H27" i="5"/>
  <c r="L25" i="9"/>
  <c r="I27" i="5"/>
  <c r="H29" i="9"/>
  <c r="H34" i="5"/>
  <c r="G28" i="9"/>
  <c r="K21" i="9"/>
  <c r="G20" i="9"/>
  <c r="H20" i="5" s="1"/>
  <c r="O20" i="9"/>
  <c r="K23" i="9"/>
  <c r="J20" i="9"/>
  <c r="K20" i="5" s="1"/>
  <c r="L21" i="9"/>
  <c r="H20" i="9"/>
  <c r="I20" i="5" s="1"/>
  <c r="P20" i="9"/>
  <c r="N7" i="9"/>
  <c r="I20" i="9"/>
  <c r="J20" i="5" s="1"/>
  <c r="R20" i="9"/>
  <c r="S27" i="9"/>
  <c r="S26" i="9" s="1"/>
  <c r="S25" i="9" s="1"/>
  <c r="K34" i="5"/>
  <c r="J28" i="9"/>
  <c r="G10" i="9"/>
  <c r="G7" i="9" s="1"/>
  <c r="H10" i="5" s="1"/>
  <c r="P13" i="9"/>
  <c r="L26" i="9"/>
  <c r="H13" i="9"/>
  <c r="I11" i="5" s="1"/>
  <c r="J10" i="9"/>
  <c r="J7" i="9" s="1"/>
  <c r="K10" i="5" s="1"/>
  <c r="N13" i="9"/>
  <c r="I13" i="9"/>
  <c r="J11" i="5" s="1"/>
  <c r="A22" i="9"/>
  <c r="A23" i="9" s="1"/>
  <c r="A24" i="9" s="1"/>
  <c r="A25" i="9" s="1"/>
  <c r="A26" i="9" s="1"/>
  <c r="A27" i="9" s="1"/>
  <c r="A28" i="9" s="1"/>
  <c r="A29" i="9" s="1"/>
  <c r="A30" i="9" s="1"/>
  <c r="A31" i="9" s="1"/>
  <c r="J19" i="9"/>
  <c r="J18" i="9" s="1"/>
  <c r="J13" i="9" s="1"/>
  <c r="K11" i="5" s="1"/>
  <c r="G18" i="9"/>
  <c r="G13" i="9" s="1"/>
  <c r="H11" i="5" s="1"/>
  <c r="I10" i="9"/>
  <c r="I7" i="9" s="1"/>
  <c r="J10" i="5" s="1"/>
  <c r="K20" i="9" l="1"/>
  <c r="L20" i="9"/>
  <c r="I34" i="5"/>
  <c r="H28" i="9"/>
  <c r="S24" i="9"/>
  <c r="S23" i="9" s="1"/>
  <c r="S20" i="9" s="1"/>
  <c r="L9" i="9" l="1"/>
  <c r="K9" i="9"/>
  <c r="K8" i="9" s="1"/>
  <c r="S9" i="9" l="1"/>
  <c r="S8" i="9" s="1"/>
  <c r="L8" i="9"/>
  <c r="O9" i="9"/>
  <c r="O8" i="9" s="1"/>
  <c r="K29" i="26"/>
  <c r="J29" i="26"/>
  <c r="I33" i="26"/>
  <c r="F29" i="26"/>
  <c r="E29" i="26"/>
  <c r="C29" i="26"/>
  <c r="H30" i="26"/>
  <c r="H28" i="26"/>
  <c r="O28" i="26" s="1"/>
  <c r="G28" i="26"/>
  <c r="L28" i="26" s="1"/>
  <c r="D29" i="26" l="1"/>
  <c r="G30" i="26"/>
  <c r="L27" i="26" l="1"/>
  <c r="K27" i="26"/>
  <c r="J27" i="26"/>
  <c r="I27" i="26"/>
  <c r="H27" i="26"/>
  <c r="G27" i="26"/>
  <c r="F27" i="26"/>
  <c r="E27" i="26"/>
  <c r="D27" i="26"/>
  <c r="O27" i="26" s="1"/>
  <c r="C27" i="26"/>
  <c r="I34" i="25" l="1"/>
  <c r="P34" i="25" s="1"/>
  <c r="I33" i="25"/>
  <c r="P33" i="25" s="1"/>
  <c r="H33" i="25"/>
  <c r="H34" i="25"/>
  <c r="L27" i="25"/>
  <c r="I27" i="25"/>
  <c r="H27" i="25"/>
  <c r="P27" i="25" l="1"/>
  <c r="M27" i="25"/>
  <c r="M33" i="25"/>
  <c r="M34" i="25"/>
  <c r="D17" i="24" l="1"/>
  <c r="E9" i="11" l="1"/>
  <c r="X11" i="12" l="1"/>
  <c r="X13" i="12" s="1"/>
  <c r="L29" i="12"/>
  <c r="K29" i="12"/>
  <c r="I29" i="12"/>
  <c r="H29" i="12"/>
  <c r="F29" i="12"/>
  <c r="E29" i="12"/>
  <c r="G29" i="12" s="1"/>
  <c r="W13" i="12"/>
  <c r="V13" i="12"/>
  <c r="U13" i="12"/>
  <c r="T13" i="12"/>
  <c r="S13" i="12"/>
  <c r="R13" i="12"/>
  <c r="Q13" i="12"/>
  <c r="O13" i="12"/>
  <c r="N13" i="12"/>
  <c r="M13" i="12"/>
  <c r="L13" i="12"/>
  <c r="K13" i="12"/>
  <c r="J13" i="12"/>
  <c r="I13" i="12"/>
  <c r="H13" i="12"/>
  <c r="G13" i="12"/>
  <c r="F13" i="12"/>
  <c r="E13" i="12"/>
  <c r="Z12" i="12"/>
  <c r="Y12" i="12"/>
  <c r="Y11" i="12"/>
  <c r="P11" i="12"/>
  <c r="P13" i="12" s="1"/>
  <c r="Z10" i="12"/>
  <c r="Y10" i="12"/>
  <c r="Z9" i="12"/>
  <c r="Y9" i="12"/>
  <c r="M29" i="12" l="1"/>
  <c r="Y13" i="12"/>
  <c r="Z11" i="12"/>
  <c r="Z13" i="12" s="1"/>
  <c r="J29" i="12"/>
  <c r="I10" i="27" l="1"/>
  <c r="N10" i="27" s="1"/>
  <c r="H10" i="27"/>
  <c r="D21" i="26"/>
  <c r="G31" i="26"/>
  <c r="I32" i="25"/>
  <c r="P32" i="25" s="1"/>
  <c r="H32" i="25"/>
  <c r="M12" i="27"/>
  <c r="L12" i="27"/>
  <c r="G12" i="27"/>
  <c r="F12" i="27"/>
  <c r="E12" i="27"/>
  <c r="D12" i="27"/>
  <c r="I11" i="27"/>
  <c r="N11" i="27" s="1"/>
  <c r="H11" i="27"/>
  <c r="I9" i="27"/>
  <c r="N9" i="27" s="1"/>
  <c r="H9" i="27"/>
  <c r="I8" i="27"/>
  <c r="N8" i="27" s="1"/>
  <c r="H8" i="27"/>
  <c r="I7" i="27"/>
  <c r="N7" i="27" s="1"/>
  <c r="H7" i="27"/>
  <c r="A7" i="27"/>
  <c r="A8" i="27" s="1"/>
  <c r="A9" i="27"/>
  <c r="I6" i="27"/>
  <c r="N6" i="27" s="1"/>
  <c r="H6" i="27"/>
  <c r="A8" i="26"/>
  <c r="A9" i="26" s="1"/>
  <c r="A10" i="26" s="1"/>
  <c r="A11" i="26" s="1"/>
  <c r="A12" i="26" s="1"/>
  <c r="A13" i="26" s="1"/>
  <c r="A14" i="26" s="1"/>
  <c r="A15" i="26" s="1"/>
  <c r="A16" i="26" s="1"/>
  <c r="A17" i="26" s="1"/>
  <c r="A18" i="26" s="1"/>
  <c r="A19" i="26" s="1"/>
  <c r="A20" i="26" s="1"/>
  <c r="A21" i="26" s="1"/>
  <c r="A22" i="26" s="1"/>
  <c r="A23" i="26" s="1"/>
  <c r="A24" i="26" s="1"/>
  <c r="C8" i="26"/>
  <c r="D8" i="26"/>
  <c r="E8" i="26"/>
  <c r="F8" i="26"/>
  <c r="I8" i="26"/>
  <c r="J8" i="26"/>
  <c r="K8" i="26"/>
  <c r="N8" i="26"/>
  <c r="N7" i="26" s="1"/>
  <c r="G9" i="26"/>
  <c r="H9" i="26"/>
  <c r="O9" i="26" s="1"/>
  <c r="G10" i="26"/>
  <c r="H10" i="26"/>
  <c r="O10" i="26" s="1"/>
  <c r="G11" i="26"/>
  <c r="H11" i="26"/>
  <c r="O11" i="26" s="1"/>
  <c r="G13" i="26"/>
  <c r="H13" i="26"/>
  <c r="O13" i="26" s="1"/>
  <c r="C14" i="26"/>
  <c r="C12" i="26" s="1"/>
  <c r="D14" i="26"/>
  <c r="D12" i="26" s="1"/>
  <c r="D7" i="26" s="1"/>
  <c r="E14" i="26"/>
  <c r="E12" i="26" s="1"/>
  <c r="F14" i="26"/>
  <c r="F12" i="26" s="1"/>
  <c r="K14" i="26"/>
  <c r="K12" i="26" s="1"/>
  <c r="K7" i="26" s="1"/>
  <c r="G15" i="26"/>
  <c r="H15" i="26"/>
  <c r="O15" i="26" s="1"/>
  <c r="G16" i="26"/>
  <c r="H16" i="26"/>
  <c r="O16" i="26" s="1"/>
  <c r="G17" i="26"/>
  <c r="H17" i="26"/>
  <c r="O17" i="26" s="1"/>
  <c r="G18" i="26"/>
  <c r="H18" i="26"/>
  <c r="O18" i="26" s="1"/>
  <c r="G19" i="26"/>
  <c r="H19" i="26"/>
  <c r="O19" i="26" s="1"/>
  <c r="G20" i="26"/>
  <c r="H20" i="26"/>
  <c r="O20" i="26" s="1"/>
  <c r="C21" i="26"/>
  <c r="E21" i="26"/>
  <c r="F21" i="26"/>
  <c r="I21" i="26"/>
  <c r="J21" i="26"/>
  <c r="K21" i="26"/>
  <c r="N21" i="26"/>
  <c r="G22" i="26"/>
  <c r="H22" i="26"/>
  <c r="O22" i="26" s="1"/>
  <c r="G23" i="26"/>
  <c r="H23" i="26"/>
  <c r="O23" i="26" s="1"/>
  <c r="G24" i="26"/>
  <c r="G25" i="26"/>
  <c r="H25" i="26"/>
  <c r="G26" i="26"/>
  <c r="H26" i="26"/>
  <c r="G32" i="26"/>
  <c r="H32" i="26"/>
  <c r="O32" i="26" s="1"/>
  <c r="I37" i="25"/>
  <c r="P37" i="25" s="1"/>
  <c r="H37" i="25"/>
  <c r="I36" i="25"/>
  <c r="P36" i="25" s="1"/>
  <c r="H36" i="25"/>
  <c r="I35" i="25"/>
  <c r="P35" i="25" s="1"/>
  <c r="H35" i="25"/>
  <c r="I31" i="25"/>
  <c r="P31" i="25" s="1"/>
  <c r="H31" i="25"/>
  <c r="I30" i="25"/>
  <c r="H30" i="25"/>
  <c r="I28" i="25"/>
  <c r="H28" i="25"/>
  <c r="I24" i="25"/>
  <c r="P24" i="25" s="1"/>
  <c r="H24" i="25"/>
  <c r="I23" i="25"/>
  <c r="P23" i="25" s="1"/>
  <c r="H23" i="25"/>
  <c r="I22" i="25"/>
  <c r="P22" i="25" s="1"/>
  <c r="H22" i="25"/>
  <c r="I21" i="25"/>
  <c r="P21" i="25" s="1"/>
  <c r="H21" i="25"/>
  <c r="I20" i="25"/>
  <c r="P20" i="25" s="1"/>
  <c r="H20" i="25"/>
  <c r="I19" i="25"/>
  <c r="P19" i="25" s="1"/>
  <c r="H19" i="25"/>
  <c r="I18" i="25"/>
  <c r="P18" i="25" s="1"/>
  <c r="H18" i="25"/>
  <c r="O17" i="25"/>
  <c r="L17" i="25"/>
  <c r="K17" i="25"/>
  <c r="J17" i="25"/>
  <c r="G17" i="25"/>
  <c r="F17" i="25"/>
  <c r="E17" i="25"/>
  <c r="D17" i="25"/>
  <c r="I16" i="25"/>
  <c r="P16" i="25" s="1"/>
  <c r="H16" i="25"/>
  <c r="I15" i="25"/>
  <c r="P15" i="25" s="1"/>
  <c r="H15" i="25"/>
  <c r="I14" i="25"/>
  <c r="H14" i="25"/>
  <c r="I13" i="25"/>
  <c r="P13" i="25"/>
  <c r="H13" i="25"/>
  <c r="I12" i="25"/>
  <c r="P12" i="25" s="1"/>
  <c r="H12" i="25"/>
  <c r="M12" i="25" s="1"/>
  <c r="I11" i="25"/>
  <c r="P11" i="25" s="1"/>
  <c r="H11" i="25"/>
  <c r="I10" i="25"/>
  <c r="P10" i="25" s="1"/>
  <c r="H10" i="25"/>
  <c r="I9" i="25"/>
  <c r="H9" i="25"/>
  <c r="O8" i="25"/>
  <c r="L8" i="25"/>
  <c r="L7" i="25" s="1"/>
  <c r="K8" i="25"/>
  <c r="K7" i="25" s="1"/>
  <c r="K38" i="25" s="1"/>
  <c r="J8" i="25"/>
  <c r="G8" i="25"/>
  <c r="E8" i="25"/>
  <c r="E7" i="25" s="1"/>
  <c r="D8" i="25"/>
  <c r="L14" i="5" s="1"/>
  <c r="A7" i="25"/>
  <c r="A8" i="25" s="1"/>
  <c r="A9" i="25" s="1"/>
  <c r="A10" i="25" s="1"/>
  <c r="A11" i="25" s="1"/>
  <c r="A12" i="25" s="1"/>
  <c r="A13" i="25" s="1"/>
  <c r="A14" i="25" s="1"/>
  <c r="A15" i="25" s="1"/>
  <c r="A16" i="25" s="1"/>
  <c r="A17" i="25" s="1"/>
  <c r="A18" i="25" s="1"/>
  <c r="A19" i="25" s="1"/>
  <c r="A20" i="25" s="1"/>
  <c r="A21" i="25" s="1"/>
  <c r="A22" i="25" s="1"/>
  <c r="A23" i="25" s="1"/>
  <c r="A24" i="25" s="1"/>
  <c r="A25" i="25" s="1"/>
  <c r="C21" i="17"/>
  <c r="C9" i="17"/>
  <c r="C14" i="16"/>
  <c r="K7" i="15" s="1"/>
  <c r="E13" i="13"/>
  <c r="E7" i="13"/>
  <c r="D13" i="13"/>
  <c r="D7" i="13" s="1"/>
  <c r="F7" i="13"/>
  <c r="F13" i="13"/>
  <c r="D18" i="13"/>
  <c r="G18" i="13"/>
  <c r="H18" i="13" s="1"/>
  <c r="F15" i="13"/>
  <c r="G24" i="13"/>
  <c r="H24" i="13" s="1"/>
  <c r="F12" i="11"/>
  <c r="F11" i="11"/>
  <c r="E10" i="11"/>
  <c r="C10" i="11"/>
  <c r="F9" i="11"/>
  <c r="F8" i="11"/>
  <c r="F7" i="11"/>
  <c r="F6" i="11"/>
  <c r="E5" i="11"/>
  <c r="E16" i="11" s="1"/>
  <c r="D5" i="11"/>
  <c r="D16" i="11" s="1"/>
  <c r="C5" i="11"/>
  <c r="C16" i="11" s="1"/>
  <c r="D19" i="10"/>
  <c r="F15" i="10"/>
  <c r="D72" i="2"/>
  <c r="E54" i="2"/>
  <c r="D54" i="2"/>
  <c r="E43" i="2"/>
  <c r="E23" i="2"/>
  <c r="E12" i="2"/>
  <c r="D43" i="2"/>
  <c r="D27" i="2"/>
  <c r="D23" i="2"/>
  <c r="D12" i="2"/>
  <c r="D12" i="24"/>
  <c r="E98" i="1"/>
  <c r="E88" i="23"/>
  <c r="D88" i="23"/>
  <c r="E85" i="23"/>
  <c r="E84" i="23" s="1"/>
  <c r="D85" i="23"/>
  <c r="D84" i="23" s="1"/>
  <c r="E83" i="23"/>
  <c r="D83" i="23"/>
  <c r="E82" i="23"/>
  <c r="D82" i="23"/>
  <c r="E81" i="23"/>
  <c r="E80" i="23" s="1"/>
  <c r="D81" i="23"/>
  <c r="E79" i="23"/>
  <c r="D79" i="23"/>
  <c r="E78" i="23"/>
  <c r="D78" i="23"/>
  <c r="E77" i="23"/>
  <c r="D77" i="23"/>
  <c r="E76" i="23"/>
  <c r="D76" i="23"/>
  <c r="E75" i="23"/>
  <c r="D75" i="23"/>
  <c r="E74" i="23"/>
  <c r="D74" i="23"/>
  <c r="E73" i="23"/>
  <c r="D73" i="23"/>
  <c r="E71" i="23"/>
  <c r="D71" i="23"/>
  <c r="E70" i="23"/>
  <c r="D70" i="23"/>
  <c r="E69" i="23"/>
  <c r="D69" i="23"/>
  <c r="E68" i="23"/>
  <c r="D68" i="23"/>
  <c r="E67" i="23"/>
  <c r="D67" i="23"/>
  <c r="E66" i="23"/>
  <c r="D66" i="23"/>
  <c r="E65" i="23"/>
  <c r="E64" i="23" s="1"/>
  <c r="D65" i="23"/>
  <c r="D64" i="23" s="1"/>
  <c r="D86" i="23" s="1"/>
  <c r="E63" i="23"/>
  <c r="D63" i="23"/>
  <c r="E62" i="23"/>
  <c r="D62" i="23"/>
  <c r="E61" i="23"/>
  <c r="D61" i="23"/>
  <c r="E60" i="23"/>
  <c r="E59" i="23" s="1"/>
  <c r="D60" i="23"/>
  <c r="E58" i="23"/>
  <c r="D58" i="23"/>
  <c r="E57" i="23"/>
  <c r="D57" i="23"/>
  <c r="E56" i="23"/>
  <c r="D56" i="23"/>
  <c r="E55" i="23"/>
  <c r="E54" i="23" s="1"/>
  <c r="D55" i="23"/>
  <c r="E53" i="23"/>
  <c r="D53" i="23"/>
  <c r="E52" i="23"/>
  <c r="D52" i="23"/>
  <c r="E51" i="23"/>
  <c r="D51" i="23"/>
  <c r="E47" i="23"/>
  <c r="E46" i="23" s="1"/>
  <c r="D47" i="23"/>
  <c r="D46" i="23" s="1"/>
  <c r="E45" i="23"/>
  <c r="D45" i="23"/>
  <c r="E44" i="23"/>
  <c r="D44" i="23"/>
  <c r="D43" i="23" s="1"/>
  <c r="E42" i="23"/>
  <c r="D42" i="23"/>
  <c r="E41" i="23"/>
  <c r="D41" i="23"/>
  <c r="E40" i="23"/>
  <c r="D40" i="23"/>
  <c r="E39" i="23"/>
  <c r="D39" i="23"/>
  <c r="E38" i="23"/>
  <c r="D38" i="23"/>
  <c r="E37" i="23"/>
  <c r="D37" i="23"/>
  <c r="D36" i="23" s="1"/>
  <c r="E35" i="23"/>
  <c r="D35" i="23"/>
  <c r="E34" i="23"/>
  <c r="D34" i="23"/>
  <c r="E33" i="23"/>
  <c r="D33" i="23"/>
  <c r="E32" i="23"/>
  <c r="D32" i="23"/>
  <c r="E31" i="23"/>
  <c r="D31" i="23"/>
  <c r="E30" i="23"/>
  <c r="D30" i="23"/>
  <c r="E29" i="23"/>
  <c r="D29" i="23"/>
  <c r="E28" i="23"/>
  <c r="D28" i="23"/>
  <c r="D27" i="23" s="1"/>
  <c r="E26" i="23"/>
  <c r="D26" i="23"/>
  <c r="E25" i="23"/>
  <c r="D25" i="23"/>
  <c r="E24" i="23"/>
  <c r="D24" i="23"/>
  <c r="D23" i="23" s="1"/>
  <c r="E22" i="23"/>
  <c r="D22" i="23"/>
  <c r="E21" i="23"/>
  <c r="D21" i="23"/>
  <c r="E20" i="23"/>
  <c r="D20" i="23"/>
  <c r="E19" i="23"/>
  <c r="D19" i="23"/>
  <c r="E18" i="23"/>
  <c r="D18" i="23"/>
  <c r="E16" i="23"/>
  <c r="D16" i="23"/>
  <c r="E15" i="23"/>
  <c r="D15" i="23"/>
  <c r="E14" i="23"/>
  <c r="D14" i="23"/>
  <c r="E13" i="23"/>
  <c r="D13" i="23"/>
  <c r="D12" i="23" s="1"/>
  <c r="E11" i="23"/>
  <c r="D11" i="23"/>
  <c r="E10" i="23"/>
  <c r="D10" i="23"/>
  <c r="E9" i="23"/>
  <c r="D9" i="23"/>
  <c r="E8" i="23"/>
  <c r="D8" i="23"/>
  <c r="D7" i="23" s="1"/>
  <c r="E84" i="24"/>
  <c r="D84" i="24"/>
  <c r="E80" i="24"/>
  <c r="E86" i="24" s="1"/>
  <c r="D80" i="24"/>
  <c r="E72" i="24"/>
  <c r="D72" i="24"/>
  <c r="E64" i="24"/>
  <c r="D64" i="24"/>
  <c r="E59" i="24"/>
  <c r="D59" i="24"/>
  <c r="E54" i="24"/>
  <c r="D54" i="24"/>
  <c r="E50" i="24"/>
  <c r="D50" i="24"/>
  <c r="E46" i="24"/>
  <c r="D46" i="24"/>
  <c r="E43" i="24"/>
  <c r="D43" i="24"/>
  <c r="E36" i="24"/>
  <c r="D36" i="24"/>
  <c r="E27" i="24"/>
  <c r="D27" i="24"/>
  <c r="E23" i="24"/>
  <c r="D23" i="24"/>
  <c r="E17" i="24"/>
  <c r="E12" i="24"/>
  <c r="E7" i="24"/>
  <c r="D7" i="24"/>
  <c r="C7" i="3"/>
  <c r="D7" i="3"/>
  <c r="C4" i="3"/>
  <c r="C14" i="3" s="1"/>
  <c r="B4" i="3"/>
  <c r="D4" i="3" s="1"/>
  <c r="D8" i="3"/>
  <c r="D12" i="3"/>
  <c r="D11" i="3"/>
  <c r="D10" i="3"/>
  <c r="D9" i="3"/>
  <c r="D6" i="3"/>
  <c r="D5" i="3"/>
  <c r="D13" i="3"/>
  <c r="D118" i="4"/>
  <c r="D86" i="4"/>
  <c r="D94" i="4"/>
  <c r="D100" i="4" s="1"/>
  <c r="C94" i="4"/>
  <c r="D102" i="4"/>
  <c r="D115" i="4" s="1"/>
  <c r="E115" i="4" s="1"/>
  <c r="D75" i="4"/>
  <c r="D61" i="4"/>
  <c r="D69" i="4"/>
  <c r="F49" i="4"/>
  <c r="F39" i="4"/>
  <c r="F37" i="4"/>
  <c r="F35" i="4"/>
  <c r="F25" i="4"/>
  <c r="F17" i="4"/>
  <c r="F15" i="4"/>
  <c r="F13" i="4"/>
  <c r="F9" i="4"/>
  <c r="F4" i="4"/>
  <c r="D41" i="4"/>
  <c r="D34" i="4"/>
  <c r="D17" i="4"/>
  <c r="D12" i="4"/>
  <c r="E12" i="4"/>
  <c r="F12" i="4" s="1"/>
  <c r="D7" i="4"/>
  <c r="C102" i="4"/>
  <c r="C115" i="4" s="1"/>
  <c r="C86" i="4"/>
  <c r="E86" i="4" s="1"/>
  <c r="C75" i="4"/>
  <c r="C69" i="4"/>
  <c r="E69" i="4" s="1"/>
  <c r="C61" i="4"/>
  <c r="C100" i="4"/>
  <c r="C41" i="4"/>
  <c r="C34" i="4"/>
  <c r="C17" i="4"/>
  <c r="C12" i="4"/>
  <c r="C7" i="4"/>
  <c r="E34" i="4"/>
  <c r="F34" i="4" s="1"/>
  <c r="E4" i="4"/>
  <c r="E5" i="4"/>
  <c r="E6" i="4"/>
  <c r="F6" i="4" s="1"/>
  <c r="E7" i="4"/>
  <c r="F7" i="4" s="1"/>
  <c r="E8" i="4"/>
  <c r="F8" i="4" s="1"/>
  <c r="E9" i="4"/>
  <c r="E10" i="4"/>
  <c r="F10" i="4" s="1"/>
  <c r="E11" i="4"/>
  <c r="F11" i="4" s="1"/>
  <c r="E13" i="4"/>
  <c r="E14" i="4"/>
  <c r="F14" i="4" s="1"/>
  <c r="E15" i="4"/>
  <c r="E16" i="4"/>
  <c r="F16" i="4" s="1"/>
  <c r="E18" i="4"/>
  <c r="F18" i="4" s="1"/>
  <c r="E19" i="4"/>
  <c r="F19" i="4" s="1"/>
  <c r="E20" i="4"/>
  <c r="F20" i="4" s="1"/>
  <c r="E21" i="4"/>
  <c r="F21" i="4" s="1"/>
  <c r="E22" i="4"/>
  <c r="F22" i="4" s="1"/>
  <c r="E23" i="4"/>
  <c r="F23" i="4" s="1"/>
  <c r="E24" i="4"/>
  <c r="F24" i="4" s="1"/>
  <c r="E25" i="4"/>
  <c r="E26" i="4"/>
  <c r="F26" i="4" s="1"/>
  <c r="E27" i="4"/>
  <c r="F27" i="4" s="1"/>
  <c r="E28" i="4"/>
  <c r="F28" i="4" s="1"/>
  <c r="E29" i="4"/>
  <c r="F29" i="4" s="1"/>
  <c r="E30" i="4"/>
  <c r="F30" i="4" s="1"/>
  <c r="E31" i="4"/>
  <c r="F31" i="4" s="1"/>
  <c r="E32" i="4"/>
  <c r="F32" i="4" s="1"/>
  <c r="E33" i="4"/>
  <c r="F33" i="4" s="1"/>
  <c r="E35" i="4"/>
  <c r="E36" i="4"/>
  <c r="F36" i="4" s="1"/>
  <c r="E37" i="4"/>
  <c r="E38" i="4"/>
  <c r="F38" i="4" s="1"/>
  <c r="E39" i="4"/>
  <c r="E40" i="4"/>
  <c r="F40" i="4" s="1"/>
  <c r="E42" i="4"/>
  <c r="F42" i="4" s="1"/>
  <c r="E43" i="4"/>
  <c r="F43" i="4" s="1"/>
  <c r="E44" i="4"/>
  <c r="F44" i="4" s="1"/>
  <c r="E45" i="4"/>
  <c r="F45" i="4" s="1"/>
  <c r="E46" i="4"/>
  <c r="F46" i="4" s="1"/>
  <c r="E47" i="4"/>
  <c r="F47" i="4" s="1"/>
  <c r="E48" i="4"/>
  <c r="F48" i="4" s="1"/>
  <c r="E49" i="4"/>
  <c r="E50" i="4"/>
  <c r="F50" i="4" s="1"/>
  <c r="E51" i="4"/>
  <c r="F51" i="4" s="1"/>
  <c r="E52" i="4"/>
  <c r="F52" i="4" s="1"/>
  <c r="E53" i="4"/>
  <c r="F53" i="4" s="1"/>
  <c r="E54" i="4"/>
  <c r="F54" i="4" s="1"/>
  <c r="E55" i="4"/>
  <c r="F55" i="4" s="1"/>
  <c r="E56" i="4"/>
  <c r="F56" i="4" s="1"/>
  <c r="E57" i="4"/>
  <c r="F57" i="4" s="1"/>
  <c r="E58" i="4"/>
  <c r="F58" i="4" s="1"/>
  <c r="D59" i="23"/>
  <c r="E17" i="23"/>
  <c r="D72" i="23"/>
  <c r="D54" i="23"/>
  <c r="E36" i="23"/>
  <c r="E27" i="23"/>
  <c r="D17" i="23"/>
  <c r="D50" i="23"/>
  <c r="D80" i="23"/>
  <c r="E23" i="23"/>
  <c r="E12" i="23"/>
  <c r="E48" i="24"/>
  <c r="E7" i="23"/>
  <c r="E41" i="4"/>
  <c r="F41" i="4" s="1"/>
  <c r="E17" i="4"/>
  <c r="D59" i="4"/>
  <c r="D117" i="4" s="1"/>
  <c r="J7" i="15"/>
  <c r="J6" i="15" s="1"/>
  <c r="J8" i="15"/>
  <c r="J10" i="15"/>
  <c r="J15" i="15"/>
  <c r="C10" i="22"/>
  <c r="C16" i="22"/>
  <c r="K15" i="15" s="1"/>
  <c r="C11" i="21"/>
  <c r="K14" i="15" s="1"/>
  <c r="F5" i="20"/>
  <c r="F6" i="20"/>
  <c r="F7" i="20"/>
  <c r="H12" i="15" s="1"/>
  <c r="F8" i="20"/>
  <c r="H13" i="15" s="1"/>
  <c r="D9" i="20"/>
  <c r="E9" i="20"/>
  <c r="F10" i="20"/>
  <c r="F11" i="20"/>
  <c r="F12" i="20"/>
  <c r="I12" i="15" s="1"/>
  <c r="F13" i="20"/>
  <c r="I13" i="15" s="1"/>
  <c r="D14" i="20"/>
  <c r="F14" i="20" s="1"/>
  <c r="I11" i="15" s="1"/>
  <c r="E14" i="20"/>
  <c r="F15" i="20"/>
  <c r="F16" i="20"/>
  <c r="F17" i="20"/>
  <c r="K12" i="15" s="1"/>
  <c r="F18" i="20"/>
  <c r="K13" i="15" s="1"/>
  <c r="D19" i="20"/>
  <c r="E19" i="20"/>
  <c r="D20" i="20"/>
  <c r="E20" i="20"/>
  <c r="F20" i="20" s="1"/>
  <c r="D21" i="20"/>
  <c r="E21" i="20"/>
  <c r="D22" i="20"/>
  <c r="E22" i="20"/>
  <c r="F22" i="20" s="1"/>
  <c r="D23" i="20"/>
  <c r="E23" i="20"/>
  <c r="F23" i="20" s="1"/>
  <c r="C9" i="19"/>
  <c r="C15" i="19"/>
  <c r="K10" i="15" s="1"/>
  <c r="C8" i="18"/>
  <c r="C10" i="18" s="1"/>
  <c r="C15" i="17"/>
  <c r="C19" i="17" s="1"/>
  <c r="C20" i="17"/>
  <c r="C32" i="17" s="1"/>
  <c r="K8" i="15" s="1"/>
  <c r="C28" i="17"/>
  <c r="C8" i="16"/>
  <c r="A7" i="15"/>
  <c r="A8" i="15" s="1"/>
  <c r="A9" i="15"/>
  <c r="A10" i="15" s="1"/>
  <c r="A11" i="15" s="1"/>
  <c r="A14" i="15" s="1"/>
  <c r="A15" i="15" s="1"/>
  <c r="H7" i="15"/>
  <c r="H9" i="15"/>
  <c r="I9" i="15"/>
  <c r="K9" i="15"/>
  <c r="H10" i="15"/>
  <c r="H14" i="15"/>
  <c r="I14" i="15"/>
  <c r="H15" i="15"/>
  <c r="L15" i="15" s="1"/>
  <c r="I15" i="15"/>
  <c r="I7" i="13"/>
  <c r="G8" i="13"/>
  <c r="H8" i="13" s="1"/>
  <c r="G9" i="13"/>
  <c r="G10" i="13"/>
  <c r="H10" i="13" s="1"/>
  <c r="G11" i="13"/>
  <c r="H11" i="13" s="1"/>
  <c r="G12" i="13"/>
  <c r="H12" i="13" s="1"/>
  <c r="G13" i="13"/>
  <c r="H13" i="13" s="1"/>
  <c r="G14" i="13"/>
  <c r="H14" i="13" s="1"/>
  <c r="G15" i="13"/>
  <c r="H15" i="13" s="1"/>
  <c r="G16" i="13"/>
  <c r="H16" i="13" s="1"/>
  <c r="G17" i="13"/>
  <c r="H17" i="13" s="1"/>
  <c r="G19" i="13"/>
  <c r="H19" i="13" s="1"/>
  <c r="G20" i="13"/>
  <c r="H20" i="13" s="1"/>
  <c r="G21" i="13"/>
  <c r="H21" i="13" s="1"/>
  <c r="G22" i="13"/>
  <c r="H22" i="13" s="1"/>
  <c r="G23" i="13"/>
  <c r="H23" i="13" s="1"/>
  <c r="D5" i="10"/>
  <c r="E5" i="10"/>
  <c r="F5" i="10" s="1"/>
  <c r="F6" i="10"/>
  <c r="F7" i="10"/>
  <c r="F8" i="10"/>
  <c r="F9" i="10"/>
  <c r="F10" i="10"/>
  <c r="D11" i="10"/>
  <c r="E11" i="10"/>
  <c r="F11" i="10"/>
  <c r="F12" i="10"/>
  <c r="F13" i="10"/>
  <c r="F14" i="10"/>
  <c r="D16" i="10"/>
  <c r="E16" i="10"/>
  <c r="F17" i="10"/>
  <c r="F18" i="10"/>
  <c r="F20" i="10"/>
  <c r="F21" i="10"/>
  <c r="G6" i="9"/>
  <c r="G31" i="9" s="1"/>
  <c r="H6" i="9"/>
  <c r="H31" i="9" s="1"/>
  <c r="I6" i="9"/>
  <c r="J6" i="9"/>
  <c r="N6" i="9"/>
  <c r="N31" i="9" s="1"/>
  <c r="P6" i="9"/>
  <c r="R6" i="9"/>
  <c r="R31" i="9" s="1"/>
  <c r="A7" i="9"/>
  <c r="K11" i="9"/>
  <c r="L11" i="9"/>
  <c r="K12" i="9"/>
  <c r="L12" i="9"/>
  <c r="K15" i="9"/>
  <c r="K14" i="9" s="1"/>
  <c r="L15" i="9"/>
  <c r="K17" i="9"/>
  <c r="K16" i="9" s="1"/>
  <c r="L17" i="9"/>
  <c r="K19" i="9"/>
  <c r="K18" i="9" s="1"/>
  <c r="L19" i="9"/>
  <c r="L18" i="9" s="1"/>
  <c r="K29" i="9"/>
  <c r="L29" i="9"/>
  <c r="L28" i="9" s="1"/>
  <c r="K30" i="9"/>
  <c r="L30" i="9"/>
  <c r="S30" i="9" s="1"/>
  <c r="G7" i="5"/>
  <c r="G8" i="5"/>
  <c r="G9" i="5" s="1"/>
  <c r="G10" i="5" s="1"/>
  <c r="G11" i="5" s="1"/>
  <c r="G12" i="5" s="1"/>
  <c r="G13" i="5" s="1"/>
  <c r="G14" i="5" s="1"/>
  <c r="G15" i="5" s="1"/>
  <c r="G16" i="5" s="1"/>
  <c r="G17" i="5" s="1"/>
  <c r="G18" i="5" s="1"/>
  <c r="G19" i="5" s="1"/>
  <c r="G20" i="5" s="1"/>
  <c r="G21" i="5" s="1"/>
  <c r="G22" i="5" s="1"/>
  <c r="G23" i="5" s="1"/>
  <c r="G24" i="5" s="1"/>
  <c r="G25" i="5" s="1"/>
  <c r="G26" i="5" s="1"/>
  <c r="G27" i="5" s="1"/>
  <c r="G28" i="5" s="1"/>
  <c r="G29" i="5" s="1"/>
  <c r="G30" i="5" s="1"/>
  <c r="G31" i="5" s="1"/>
  <c r="G32" i="5" s="1"/>
  <c r="G33" i="5" s="1"/>
  <c r="G34" i="5" s="1"/>
  <c r="G36" i="5" s="1"/>
  <c r="G37" i="5" s="1"/>
  <c r="G38" i="5" s="1"/>
  <c r="G39" i="5" s="1"/>
  <c r="G40" i="5" s="1"/>
  <c r="G41" i="5" s="1"/>
  <c r="G42" i="5" s="1"/>
  <c r="G43" i="5" s="1"/>
  <c r="G44" i="5" s="1"/>
  <c r="G45" i="5" s="1"/>
  <c r="G46" i="5" s="1"/>
  <c r="G47" i="5" s="1"/>
  <c r="G48" i="5" s="1"/>
  <c r="G49" i="5" s="1"/>
  <c r="G50" i="5" s="1"/>
  <c r="G51" i="5" s="1"/>
  <c r="G52" i="5" s="1"/>
  <c r="G53" i="5" s="1"/>
  <c r="G54" i="5" s="1"/>
  <c r="G55" i="5" s="1"/>
  <c r="H9" i="5"/>
  <c r="I9" i="5"/>
  <c r="J9" i="5"/>
  <c r="K9" i="5"/>
  <c r="L10" i="5"/>
  <c r="M10" i="5"/>
  <c r="L11" i="5"/>
  <c r="M11" i="5"/>
  <c r="I13" i="5"/>
  <c r="I12" i="5" s="1"/>
  <c r="J13" i="5"/>
  <c r="J50" i="5" s="1"/>
  <c r="K13" i="5"/>
  <c r="K50" i="5" s="1"/>
  <c r="K12" i="5"/>
  <c r="M14" i="5"/>
  <c r="L15" i="5"/>
  <c r="M15" i="5"/>
  <c r="L16" i="5"/>
  <c r="M16" i="5"/>
  <c r="L17" i="5"/>
  <c r="M17" i="5"/>
  <c r="H19" i="5"/>
  <c r="I19" i="5"/>
  <c r="J19" i="5"/>
  <c r="K19" i="5"/>
  <c r="L20" i="5"/>
  <c r="M20" i="5"/>
  <c r="M21" i="5"/>
  <c r="H22" i="5"/>
  <c r="I22" i="5"/>
  <c r="J22" i="5"/>
  <c r="K22" i="5"/>
  <c r="L23" i="5"/>
  <c r="M23" i="5"/>
  <c r="L24" i="5"/>
  <c r="M24" i="5"/>
  <c r="H26" i="5"/>
  <c r="I26" i="5"/>
  <c r="J26" i="5"/>
  <c r="K26" i="5"/>
  <c r="L27" i="5"/>
  <c r="M27" i="5"/>
  <c r="L28" i="5"/>
  <c r="M28" i="5"/>
  <c r="H29" i="5"/>
  <c r="H25" i="5" s="1"/>
  <c r="I29" i="5"/>
  <c r="J29" i="5"/>
  <c r="K29" i="5"/>
  <c r="L30" i="5"/>
  <c r="L40" i="5" s="1"/>
  <c r="M30" i="5"/>
  <c r="L31" i="5"/>
  <c r="M31" i="5"/>
  <c r="H32" i="5"/>
  <c r="I32" i="5"/>
  <c r="J32" i="5"/>
  <c r="K32" i="5"/>
  <c r="L33" i="5"/>
  <c r="L41" i="5" s="1"/>
  <c r="M33" i="5"/>
  <c r="M41" i="5" s="1"/>
  <c r="L34" i="5"/>
  <c r="L55" i="5" s="1"/>
  <c r="M34" i="5"/>
  <c r="M55" i="5" s="1"/>
  <c r="H39" i="5"/>
  <c r="I39" i="5"/>
  <c r="J39" i="5"/>
  <c r="K39" i="5"/>
  <c r="H40" i="5"/>
  <c r="I40" i="5"/>
  <c r="J40" i="5"/>
  <c r="K40" i="5"/>
  <c r="H41" i="5"/>
  <c r="I41" i="5"/>
  <c r="J41" i="5"/>
  <c r="K41" i="5"/>
  <c r="H43" i="5"/>
  <c r="I43" i="5"/>
  <c r="J43" i="5"/>
  <c r="K43" i="5"/>
  <c r="H44" i="5"/>
  <c r="I44" i="5"/>
  <c r="J44" i="5"/>
  <c r="K44" i="5"/>
  <c r="H45" i="5"/>
  <c r="I45" i="5"/>
  <c r="J45" i="5"/>
  <c r="K45" i="5"/>
  <c r="H46" i="5"/>
  <c r="I46" i="5"/>
  <c r="J46" i="5"/>
  <c r="K46" i="5"/>
  <c r="H49" i="5"/>
  <c r="I49" i="5"/>
  <c r="J49" i="5"/>
  <c r="K49" i="5"/>
  <c r="H51" i="5"/>
  <c r="I51" i="5"/>
  <c r="J51" i="5"/>
  <c r="K51" i="5"/>
  <c r="H53" i="5"/>
  <c r="I53" i="5"/>
  <c r="J53" i="5"/>
  <c r="K53" i="5"/>
  <c r="H54" i="5"/>
  <c r="I54" i="5"/>
  <c r="J54" i="5"/>
  <c r="K54" i="5"/>
  <c r="H55" i="5"/>
  <c r="I55" i="5"/>
  <c r="J55" i="5"/>
  <c r="K55" i="5"/>
  <c r="E61" i="4"/>
  <c r="F61" i="4"/>
  <c r="E62" i="4"/>
  <c r="F62" i="4"/>
  <c r="E63" i="4"/>
  <c r="F63" i="4"/>
  <c r="E64" i="4"/>
  <c r="F64" i="4"/>
  <c r="E65" i="4"/>
  <c r="F65" i="4"/>
  <c r="E66" i="4"/>
  <c r="F66" i="4"/>
  <c r="E67" i="4"/>
  <c r="F67" i="4"/>
  <c r="E68" i="4"/>
  <c r="F68" i="4"/>
  <c r="F69" i="4"/>
  <c r="E70" i="4"/>
  <c r="F70" i="4"/>
  <c r="E71" i="4"/>
  <c r="F71" i="4"/>
  <c r="E72" i="4"/>
  <c r="F72" i="4"/>
  <c r="E73" i="4"/>
  <c r="F73" i="4"/>
  <c r="E74" i="4"/>
  <c r="F74" i="4"/>
  <c r="E75" i="4"/>
  <c r="F75" i="4"/>
  <c r="E76" i="4"/>
  <c r="F76" i="4"/>
  <c r="E77" i="4"/>
  <c r="F77" i="4"/>
  <c r="E78" i="4"/>
  <c r="F78" i="4"/>
  <c r="E79" i="4"/>
  <c r="F79" i="4"/>
  <c r="E80" i="4"/>
  <c r="F80" i="4"/>
  <c r="E81" i="4"/>
  <c r="F81" i="4"/>
  <c r="E82" i="4"/>
  <c r="F82" i="4"/>
  <c r="E83" i="4"/>
  <c r="F83" i="4"/>
  <c r="E84" i="4"/>
  <c r="F84" i="4"/>
  <c r="E85" i="4"/>
  <c r="F85" i="4"/>
  <c r="E87" i="4"/>
  <c r="F87" i="4"/>
  <c r="E88" i="4"/>
  <c r="F88" i="4"/>
  <c r="E89" i="4"/>
  <c r="F89" i="4"/>
  <c r="E90" i="4"/>
  <c r="F90" i="4"/>
  <c r="E91" i="4"/>
  <c r="F91" i="4"/>
  <c r="E92" i="4"/>
  <c r="F92" i="4"/>
  <c r="E95" i="4"/>
  <c r="F95" i="4"/>
  <c r="E96" i="4"/>
  <c r="F96" i="4"/>
  <c r="E97" i="4"/>
  <c r="F97" i="4"/>
  <c r="E98" i="4"/>
  <c r="F98" i="4"/>
  <c r="E99" i="4"/>
  <c r="F99" i="4"/>
  <c r="E103" i="4"/>
  <c r="F103" i="4"/>
  <c r="E104" i="4"/>
  <c r="F104" i="4"/>
  <c r="E105" i="4"/>
  <c r="F105" i="4"/>
  <c r="E106" i="4"/>
  <c r="F106" i="4"/>
  <c r="E107" i="4"/>
  <c r="F107" i="4"/>
  <c r="E108" i="4"/>
  <c r="F108" i="4"/>
  <c r="E109" i="4"/>
  <c r="F109" i="4"/>
  <c r="E110" i="4"/>
  <c r="F110" i="4"/>
  <c r="E111" i="4"/>
  <c r="F111" i="4"/>
  <c r="E112" i="4"/>
  <c r="F112" i="4"/>
  <c r="E113" i="4"/>
  <c r="F113" i="4"/>
  <c r="E114" i="4"/>
  <c r="F114" i="4"/>
  <c r="E118" i="4"/>
  <c r="F118" i="4" s="1"/>
  <c r="D7" i="2"/>
  <c r="D48" i="2" s="1"/>
  <c r="E7" i="2"/>
  <c r="D17" i="2"/>
  <c r="E17" i="2"/>
  <c r="E27" i="2"/>
  <c r="D36" i="2"/>
  <c r="E36" i="2"/>
  <c r="D46" i="2"/>
  <c r="E46" i="2"/>
  <c r="D50" i="2"/>
  <c r="E50" i="2"/>
  <c r="D59" i="2"/>
  <c r="E59" i="2"/>
  <c r="D64" i="2"/>
  <c r="E64" i="2"/>
  <c r="E72" i="2"/>
  <c r="D80" i="2"/>
  <c r="E80" i="2"/>
  <c r="D84" i="2"/>
  <c r="E84" i="2"/>
  <c r="D8" i="1"/>
  <c r="E8" i="1"/>
  <c r="E7" i="1" s="1"/>
  <c r="D16" i="1"/>
  <c r="E16" i="1"/>
  <c r="D27" i="1"/>
  <c r="E27" i="1"/>
  <c r="D35" i="1"/>
  <c r="E35" i="1"/>
  <c r="D48" i="1"/>
  <c r="E48" i="1"/>
  <c r="E47" i="1" s="1"/>
  <c r="D58" i="1"/>
  <c r="E58" i="1"/>
  <c r="D78" i="1"/>
  <c r="E78" i="1"/>
  <c r="D87" i="1"/>
  <c r="E87" i="1"/>
  <c r="D94" i="1"/>
  <c r="D93" i="1" s="1"/>
  <c r="E94" i="1"/>
  <c r="E93" i="1"/>
  <c r="D98" i="1"/>
  <c r="D105" i="1"/>
  <c r="E105" i="1"/>
  <c r="D113" i="1"/>
  <c r="D102" i="1" s="1"/>
  <c r="D141" i="1" s="1"/>
  <c r="E113" i="1"/>
  <c r="D137" i="1"/>
  <c r="E137" i="1"/>
  <c r="D7" i="1"/>
  <c r="E48" i="2"/>
  <c r="E102" i="1"/>
  <c r="F86" i="4"/>
  <c r="E93" i="4"/>
  <c r="E100" i="4"/>
  <c r="F16" i="10"/>
  <c r="L13" i="15"/>
  <c r="F19" i="20"/>
  <c r="K11" i="15" s="1"/>
  <c r="E24" i="20"/>
  <c r="F21" i="20"/>
  <c r="F9" i="20"/>
  <c r="H11" i="15" s="1"/>
  <c r="D24" i="20"/>
  <c r="C17" i="22"/>
  <c r="C16" i="19"/>
  <c r="I10" i="15"/>
  <c r="H26" i="25"/>
  <c r="C15" i="16" l="1"/>
  <c r="L11" i="15"/>
  <c r="H6" i="15"/>
  <c r="L9" i="15"/>
  <c r="K6" i="15"/>
  <c r="K38" i="5"/>
  <c r="L26" i="5"/>
  <c r="L22" i="5"/>
  <c r="B14" i="3"/>
  <c r="E43" i="23"/>
  <c r="E48" i="23" s="1"/>
  <c r="N33" i="26"/>
  <c r="O30" i="26"/>
  <c r="J38" i="5"/>
  <c r="J37" i="5" s="1"/>
  <c r="D14" i="3"/>
  <c r="I18" i="5"/>
  <c r="K28" i="9"/>
  <c r="K8" i="5"/>
  <c r="M43" i="5"/>
  <c r="M54" i="5"/>
  <c r="J12" i="5"/>
  <c r="J8" i="5" s="1"/>
  <c r="I8" i="5"/>
  <c r="K37" i="5"/>
  <c r="K42" i="5"/>
  <c r="M51" i="5"/>
  <c r="M46" i="5"/>
  <c r="L46" i="5"/>
  <c r="P28" i="25"/>
  <c r="I25" i="25"/>
  <c r="K25" i="5"/>
  <c r="L51" i="5"/>
  <c r="J25" i="5"/>
  <c r="K18" i="5"/>
  <c r="M53" i="5"/>
  <c r="K48" i="5"/>
  <c r="K52" i="5"/>
  <c r="L13" i="5"/>
  <c r="L50" i="5" s="1"/>
  <c r="M22" i="5"/>
  <c r="M9" i="5"/>
  <c r="J52" i="5"/>
  <c r="M32" i="5"/>
  <c r="M40" i="5"/>
  <c r="I52" i="5"/>
  <c r="M44" i="5"/>
  <c r="I42" i="5"/>
  <c r="M13" i="5"/>
  <c r="M50" i="5" s="1"/>
  <c r="L32" i="5"/>
  <c r="L44" i="5"/>
  <c r="H18" i="5"/>
  <c r="L39" i="5"/>
  <c r="H42" i="5"/>
  <c r="L49" i="5"/>
  <c r="L19" i="5"/>
  <c r="H52" i="5"/>
  <c r="L43" i="5"/>
  <c r="H13" i="5"/>
  <c r="H50" i="5" s="1"/>
  <c r="H48" i="5" s="1"/>
  <c r="L32" i="26"/>
  <c r="L29" i="26" s="1"/>
  <c r="E7" i="26"/>
  <c r="L16" i="26"/>
  <c r="G29" i="26"/>
  <c r="L25" i="26"/>
  <c r="J42" i="5"/>
  <c r="J48" i="5"/>
  <c r="L9" i="5"/>
  <c r="L53" i="5"/>
  <c r="K13" i="9"/>
  <c r="K10" i="9"/>
  <c r="K7" i="9" s="1"/>
  <c r="S11" i="9"/>
  <c r="L10" i="9"/>
  <c r="L7" i="9" s="1"/>
  <c r="S15" i="9"/>
  <c r="S14" i="9" s="1"/>
  <c r="L14" i="9"/>
  <c r="S17" i="9"/>
  <c r="S16" i="9" s="1"/>
  <c r="L16" i="9"/>
  <c r="O30" i="9"/>
  <c r="M28" i="25"/>
  <c r="M25" i="25" s="1"/>
  <c r="O17" i="9"/>
  <c r="O16" i="9" s="1"/>
  <c r="O15" i="9"/>
  <c r="O14" i="9" s="1"/>
  <c r="M14" i="25"/>
  <c r="F7" i="25"/>
  <c r="F38" i="25" s="1"/>
  <c r="M37" i="25"/>
  <c r="J8" i="27"/>
  <c r="J9" i="27"/>
  <c r="J10" i="27"/>
  <c r="J6" i="27"/>
  <c r="J7" i="27"/>
  <c r="O25" i="26"/>
  <c r="M35" i="25"/>
  <c r="L17" i="26"/>
  <c r="L26" i="26"/>
  <c r="H24" i="26"/>
  <c r="O24" i="26" s="1"/>
  <c r="C7" i="26"/>
  <c r="G21" i="26"/>
  <c r="A25" i="26"/>
  <c r="A26" i="26" s="1"/>
  <c r="L15" i="26"/>
  <c r="O26" i="26"/>
  <c r="O21" i="26" s="1"/>
  <c r="L22" i="26"/>
  <c r="H14" i="26"/>
  <c r="L20" i="26"/>
  <c r="L10" i="26"/>
  <c r="L23" i="26"/>
  <c r="G14" i="26"/>
  <c r="G12" i="26" s="1"/>
  <c r="M9" i="25"/>
  <c r="G7" i="25"/>
  <c r="G38" i="25" s="1"/>
  <c r="O7" i="25"/>
  <c r="O38" i="25" s="1"/>
  <c r="P14" i="25"/>
  <c r="M18" i="25"/>
  <c r="M24" i="25"/>
  <c r="M31" i="25"/>
  <c r="M36" i="25"/>
  <c r="M13" i="25"/>
  <c r="M19" i="25"/>
  <c r="M11" i="25"/>
  <c r="P17" i="25"/>
  <c r="M21" i="25"/>
  <c r="M10" i="25"/>
  <c r="M23" i="25"/>
  <c r="N12" i="27"/>
  <c r="E117" i="4"/>
  <c r="L10" i="15"/>
  <c r="D48" i="23"/>
  <c r="D87" i="23" s="1"/>
  <c r="I7" i="15"/>
  <c r="D47" i="1"/>
  <c r="D91" i="1" s="1"/>
  <c r="F100" i="4"/>
  <c r="M45" i="5"/>
  <c r="J18" i="5"/>
  <c r="L8" i="15"/>
  <c r="C33" i="17"/>
  <c r="L12" i="15"/>
  <c r="D86" i="2"/>
  <c r="L45" i="5"/>
  <c r="L29" i="5"/>
  <c r="M19" i="5"/>
  <c r="M39" i="5"/>
  <c r="M49" i="5"/>
  <c r="H9" i="13"/>
  <c r="G7" i="13"/>
  <c r="E87" i="24"/>
  <c r="E89" i="24" s="1"/>
  <c r="E91" i="1"/>
  <c r="C12" i="21"/>
  <c r="E141" i="1"/>
  <c r="E86" i="2"/>
  <c r="E87" i="2" s="1"/>
  <c r="E89" i="2" s="1"/>
  <c r="I38" i="5"/>
  <c r="I37" i="5" s="1"/>
  <c r="M29" i="5"/>
  <c r="M26" i="5"/>
  <c r="I25" i="5"/>
  <c r="L54" i="5"/>
  <c r="S12" i="9"/>
  <c r="O11" i="9"/>
  <c r="L14" i="15"/>
  <c r="F24" i="20"/>
  <c r="I50" i="5"/>
  <c r="I48" i="5" s="1"/>
  <c r="S29" i="9"/>
  <c r="S28" i="9" s="1"/>
  <c r="O29" i="9"/>
  <c r="S19" i="9"/>
  <c r="S18" i="9" s="1"/>
  <c r="O19" i="9"/>
  <c r="O18" i="9" s="1"/>
  <c r="G8" i="26"/>
  <c r="L9" i="26"/>
  <c r="I17" i="25"/>
  <c r="M15" i="25"/>
  <c r="J11" i="27"/>
  <c r="M20" i="25"/>
  <c r="H21" i="26"/>
  <c r="E94" i="4"/>
  <c r="F94" i="4" s="1"/>
  <c r="D48" i="24"/>
  <c r="C59" i="4"/>
  <c r="C117" i="4" s="1"/>
  <c r="D7" i="25"/>
  <c r="D38" i="25" s="1"/>
  <c r="J7" i="25"/>
  <c r="J38" i="25" s="1"/>
  <c r="H8" i="25"/>
  <c r="M16" i="25"/>
  <c r="H17" i="25"/>
  <c r="L19" i="26"/>
  <c r="L11" i="26"/>
  <c r="O8" i="26"/>
  <c r="F7" i="26"/>
  <c r="F59" i="4"/>
  <c r="E50" i="23"/>
  <c r="E86" i="23" s="1"/>
  <c r="E72" i="23"/>
  <c r="I8" i="25"/>
  <c r="P9" i="25"/>
  <c r="L38" i="25"/>
  <c r="H8" i="26"/>
  <c r="I12" i="27"/>
  <c r="M30" i="25"/>
  <c r="E102" i="4"/>
  <c r="F102" i="4" s="1"/>
  <c r="F115" i="4" s="1"/>
  <c r="D86" i="24"/>
  <c r="P30" i="25"/>
  <c r="L18" i="26"/>
  <c r="H12" i="27"/>
  <c r="M32" i="25"/>
  <c r="L25" i="5" l="1"/>
  <c r="M25" i="5"/>
  <c r="L18" i="5"/>
  <c r="E87" i="23"/>
  <c r="E89" i="23" s="1"/>
  <c r="O28" i="9"/>
  <c r="M52" i="5"/>
  <c r="K36" i="5"/>
  <c r="J36" i="5"/>
  <c r="L38" i="5"/>
  <c r="L37" i="5" s="1"/>
  <c r="M38" i="5"/>
  <c r="M37" i="5" s="1"/>
  <c r="L12" i="5"/>
  <c r="L8" i="5" s="1"/>
  <c r="L7" i="5" s="1"/>
  <c r="L6" i="5" s="1"/>
  <c r="J7" i="5"/>
  <c r="J6" i="5" s="1"/>
  <c r="K7" i="5"/>
  <c r="K6" i="5" s="1"/>
  <c r="L42" i="5"/>
  <c r="M42" i="5"/>
  <c r="K47" i="5"/>
  <c r="J47" i="5"/>
  <c r="L48" i="5"/>
  <c r="M18" i="5"/>
  <c r="I47" i="5"/>
  <c r="M48" i="5"/>
  <c r="I36" i="5"/>
  <c r="M12" i="5"/>
  <c r="M8" i="5" s="1"/>
  <c r="H47" i="5"/>
  <c r="L52" i="5"/>
  <c r="P8" i="25"/>
  <c r="P7" i="25" s="1"/>
  <c r="H12" i="5"/>
  <c r="H8" i="5" s="1"/>
  <c r="H7" i="5" s="1"/>
  <c r="H6" i="5" s="1"/>
  <c r="H38" i="5"/>
  <c r="H37" i="5" s="1"/>
  <c r="H36" i="5" s="1"/>
  <c r="J12" i="27"/>
  <c r="O13" i="9"/>
  <c r="S13" i="9"/>
  <c r="L13" i="9"/>
  <c r="L6" i="9" s="1"/>
  <c r="L31" i="9" s="1"/>
  <c r="K6" i="9"/>
  <c r="S10" i="9"/>
  <c r="O10" i="9"/>
  <c r="O7" i="9" s="1"/>
  <c r="I7" i="25"/>
  <c r="L14" i="26"/>
  <c r="L21" i="26"/>
  <c r="L24" i="26"/>
  <c r="H31" i="26"/>
  <c r="H29" i="26" s="1"/>
  <c r="G7" i="26"/>
  <c r="O14" i="26"/>
  <c r="H12" i="26"/>
  <c r="O12" i="26" s="1"/>
  <c r="O7" i="26" s="1"/>
  <c r="L12" i="26"/>
  <c r="M8" i="25"/>
  <c r="M17" i="25"/>
  <c r="H7" i="25"/>
  <c r="H38" i="25" s="1"/>
  <c r="D89" i="23"/>
  <c r="D92" i="23" s="1"/>
  <c r="D91" i="23"/>
  <c r="I26" i="25"/>
  <c r="E38" i="25"/>
  <c r="D87" i="24"/>
  <c r="F117" i="4"/>
  <c r="E59" i="4"/>
  <c r="I7" i="5"/>
  <c r="I6" i="5" s="1"/>
  <c r="L8" i="26"/>
  <c r="D91" i="2"/>
  <c r="D92" i="2"/>
  <c r="L7" i="15"/>
  <c r="L6" i="15" s="1"/>
  <c r="I6" i="15"/>
  <c r="K31" i="9" l="1"/>
  <c r="S7" i="9"/>
  <c r="S6" i="9" s="1"/>
  <c r="S31" i="9" s="1"/>
  <c r="M47" i="5"/>
  <c r="M36" i="5"/>
  <c r="L36" i="5"/>
  <c r="L47" i="5"/>
  <c r="M7" i="5"/>
  <c r="M6" i="5" s="1"/>
  <c r="O6" i="9"/>
  <c r="O31" i="9" s="1"/>
  <c r="O31" i="26"/>
  <c r="L7" i="26"/>
  <c r="H7" i="26"/>
  <c r="M7" i="25"/>
  <c r="P26" i="25"/>
  <c r="I38" i="25"/>
  <c r="M26" i="25"/>
  <c r="D91" i="24"/>
  <c r="D89" i="24"/>
  <c r="P25" i="25" l="1"/>
  <c r="P38" i="25" s="1"/>
  <c r="O29" i="26"/>
  <c r="O33" i="26" s="1"/>
  <c r="M38" i="25"/>
  <c r="D92" i="24"/>
  <c r="P28" i="9"/>
  <c r="P31" i="9" s="1"/>
</calcChain>
</file>

<file path=xl/sharedStrings.xml><?xml version="1.0" encoding="utf-8"?>
<sst xmlns="http://schemas.openxmlformats.org/spreadsheetml/2006/main" count="2156" uniqueCount="1265">
  <si>
    <t>AKTIVA</t>
  </si>
  <si>
    <t xml:space="preserve">A.Dlouhodobý majetek celkem            </t>
  </si>
  <si>
    <t>ř.2+10+21+29</t>
  </si>
  <si>
    <t>0001</t>
  </si>
  <si>
    <t xml:space="preserve">   I. Dlouhodobý nehmotný majetek celkem             </t>
  </si>
  <si>
    <t>ř.3 až 9</t>
  </si>
  <si>
    <t>0002</t>
  </si>
  <si>
    <t xml:space="preserve">                    1.Nehmotné výsledky výzkumu a vývoje</t>
  </si>
  <si>
    <t>012</t>
  </si>
  <si>
    <t>0003</t>
  </si>
  <si>
    <t xml:space="preserve">                    2.Software</t>
  </si>
  <si>
    <t>013</t>
  </si>
  <si>
    <t>0004</t>
  </si>
  <si>
    <t xml:space="preserve">                    3.Ocenitelná práva</t>
  </si>
  <si>
    <t>014</t>
  </si>
  <si>
    <t>0005</t>
  </si>
  <si>
    <t xml:space="preserve">                    4.Drobný dlouhodobý nehmotný majetek</t>
  </si>
  <si>
    <t>018</t>
  </si>
  <si>
    <t>0006</t>
  </si>
  <si>
    <t xml:space="preserve">                    5.Ostatní dlouhodobý nehmotný majetek</t>
  </si>
  <si>
    <t>019</t>
  </si>
  <si>
    <t>0007</t>
  </si>
  <si>
    <t xml:space="preserve">                    6.Nedokončený dlouhodobý nehmotný majetek</t>
  </si>
  <si>
    <t>041</t>
  </si>
  <si>
    <t>0008</t>
  </si>
  <si>
    <t xml:space="preserve">                    7.Poskytnuté zálohy na dlouhodobý nehmotný majetek</t>
  </si>
  <si>
    <t>051</t>
  </si>
  <si>
    <t>0009</t>
  </si>
  <si>
    <t xml:space="preserve">    II. Dlouhodobý hmotný majetek celkem            </t>
  </si>
  <si>
    <t>ř.11 až 20</t>
  </si>
  <si>
    <t>0010</t>
  </si>
  <si>
    <t xml:space="preserve">                    1.Pozemky</t>
  </si>
  <si>
    <t>031</t>
  </si>
  <si>
    <t>0011</t>
  </si>
  <si>
    <t xml:space="preserve">                    2.Umělecká díla,předměty a sbírky</t>
  </si>
  <si>
    <t>032</t>
  </si>
  <si>
    <t>0012</t>
  </si>
  <si>
    <t xml:space="preserve">                    3.Stavby</t>
  </si>
  <si>
    <t>021</t>
  </si>
  <si>
    <t>0013</t>
  </si>
  <si>
    <t xml:space="preserve">                    4.Samostatné movité věci a soubory movitých věcí</t>
  </si>
  <si>
    <t>022</t>
  </si>
  <si>
    <t>0014</t>
  </si>
  <si>
    <t xml:space="preserve">                    5.Pěstitelské celky trvalých porostů</t>
  </si>
  <si>
    <t>025</t>
  </si>
  <si>
    <t>0015</t>
  </si>
  <si>
    <t xml:space="preserve">                    6.Základní stádo a tažná zvířata</t>
  </si>
  <si>
    <t>026</t>
  </si>
  <si>
    <t>0016</t>
  </si>
  <si>
    <t xml:space="preserve">                    7.Drobný dlouhodobý hmotný majetek</t>
  </si>
  <si>
    <t>028</t>
  </si>
  <si>
    <t>0017</t>
  </si>
  <si>
    <t xml:space="preserve">                    8.Ostatní dlouhodobý hmotný majetek</t>
  </si>
  <si>
    <t>029</t>
  </si>
  <si>
    <t>0018</t>
  </si>
  <si>
    <t xml:space="preserve">                    9.Nedokončený dlouhodobý hmotný majetek</t>
  </si>
  <si>
    <t>042</t>
  </si>
  <si>
    <t>0019</t>
  </si>
  <si>
    <t xml:space="preserve">                  10.Poskytnuté zálohy na dlouhodobý hnotný majetek</t>
  </si>
  <si>
    <t>052</t>
  </si>
  <si>
    <t>0020</t>
  </si>
  <si>
    <t xml:space="preserve">    III. Dlouhodobý finanční majetek celkem            </t>
  </si>
  <si>
    <t>ř.22 až 28</t>
  </si>
  <si>
    <t>0021</t>
  </si>
  <si>
    <t xml:space="preserve">                    1.Podíly v ovládaných a řízených osobách</t>
  </si>
  <si>
    <t>061</t>
  </si>
  <si>
    <t>0022</t>
  </si>
  <si>
    <t xml:space="preserve">                    2.Podíly v osobách pod podstatným vlivem</t>
  </si>
  <si>
    <t>062</t>
  </si>
  <si>
    <t>0023</t>
  </si>
  <si>
    <t xml:space="preserve">                    3.Dluhové cenné papíry držené do splatnosti</t>
  </si>
  <si>
    <t>063</t>
  </si>
  <si>
    <t>0024</t>
  </si>
  <si>
    <t xml:space="preserve">                    4.Půjčky organizačním složkám</t>
  </si>
  <si>
    <t>066</t>
  </si>
  <si>
    <t>0025</t>
  </si>
  <si>
    <t xml:space="preserve">                    5.Ostatní dlouhodobé půjčky</t>
  </si>
  <si>
    <t>067</t>
  </si>
  <si>
    <t>0026</t>
  </si>
  <si>
    <t xml:space="preserve">                    6.Ostatní dlouhodobý finanční majetek</t>
  </si>
  <si>
    <t>069</t>
  </si>
  <si>
    <t>0027</t>
  </si>
  <si>
    <t>043</t>
  </si>
  <si>
    <t>0028</t>
  </si>
  <si>
    <t xml:space="preserve">    IV. Oprávky k dlouhodobému majetku celkem    </t>
  </si>
  <si>
    <t>ř.30 až 40</t>
  </si>
  <si>
    <t>0029</t>
  </si>
  <si>
    <t xml:space="preserve">                    1.Oprávky k nehmotným výsledkům výzkumu a vývoje</t>
  </si>
  <si>
    <t>072</t>
  </si>
  <si>
    <t>0030</t>
  </si>
  <si>
    <t xml:space="preserve">                    2.Oprávky k softwaru</t>
  </si>
  <si>
    <t>073</t>
  </si>
  <si>
    <t>0031</t>
  </si>
  <si>
    <t xml:space="preserve">                    3.Oprávky k ocenitelným právům</t>
  </si>
  <si>
    <t>074</t>
  </si>
  <si>
    <t>0032</t>
  </si>
  <si>
    <t xml:space="preserve">                    4.Oprávky k drobnému dlouhodobému nehm. majetku</t>
  </si>
  <si>
    <t>078</t>
  </si>
  <si>
    <t>0033</t>
  </si>
  <si>
    <t xml:space="preserve">                    5.Oprávky k ostatnímu dlouhodobému nehm. majetku</t>
  </si>
  <si>
    <t>079</t>
  </si>
  <si>
    <t>0034</t>
  </si>
  <si>
    <t xml:space="preserve">                    6.Oprávky ke stavbám</t>
  </si>
  <si>
    <t>081</t>
  </si>
  <si>
    <t>0035</t>
  </si>
  <si>
    <t xml:space="preserve">                    7.Oprávky k samost.movitým věcem a soub.movit.věcí</t>
  </si>
  <si>
    <t>082</t>
  </si>
  <si>
    <t>0036</t>
  </si>
  <si>
    <t xml:space="preserve">                    8.Oprávky k pěstitelským celkům trvalých porostů</t>
  </si>
  <si>
    <t>085</t>
  </si>
  <si>
    <t>0037</t>
  </si>
  <si>
    <t xml:space="preserve">                    9.Oprávky k základnímu stádu a tažným zvířatům</t>
  </si>
  <si>
    <t>086</t>
  </si>
  <si>
    <t>0038</t>
  </si>
  <si>
    <t>088</t>
  </si>
  <si>
    <t>0039</t>
  </si>
  <si>
    <t>089</t>
  </si>
  <si>
    <t>0040</t>
  </si>
  <si>
    <t xml:space="preserve">B. Krátkodobý majetek celkem                    </t>
  </si>
  <si>
    <t>ř.42+52+72+81</t>
  </si>
  <si>
    <t>0041</t>
  </si>
  <si>
    <t xml:space="preserve">    I. Zásoby celkem                                          </t>
  </si>
  <si>
    <t>ř.43 až 51</t>
  </si>
  <si>
    <t>0042</t>
  </si>
  <si>
    <t xml:space="preserve">                    1.Materiál na skladě</t>
  </si>
  <si>
    <t>112</t>
  </si>
  <si>
    <t>0043</t>
  </si>
  <si>
    <t xml:space="preserve">                    2.Materiál na cestě</t>
  </si>
  <si>
    <t>119</t>
  </si>
  <si>
    <t>0044</t>
  </si>
  <si>
    <t xml:space="preserve">                    3.Nedokončená výroba</t>
  </si>
  <si>
    <t>121</t>
  </si>
  <si>
    <t>0045</t>
  </si>
  <si>
    <t xml:space="preserve">                    4.Polotovary vlastní výroby</t>
  </si>
  <si>
    <t>122</t>
  </si>
  <si>
    <t>0046</t>
  </si>
  <si>
    <t xml:space="preserve">                    5.Výrobky</t>
  </si>
  <si>
    <t>123</t>
  </si>
  <si>
    <t>0047</t>
  </si>
  <si>
    <t xml:space="preserve">                    6.Zvířata</t>
  </si>
  <si>
    <t>124</t>
  </si>
  <si>
    <t>0048</t>
  </si>
  <si>
    <t xml:space="preserve">                    7.Zboží na skladě a v prodejnách</t>
  </si>
  <si>
    <t>132</t>
  </si>
  <si>
    <t>0049</t>
  </si>
  <si>
    <t xml:space="preserve">                    8.Zboží na cestě</t>
  </si>
  <si>
    <t>139</t>
  </si>
  <si>
    <t>0050</t>
  </si>
  <si>
    <t xml:space="preserve">                    9.Poskytnuté zálohy na zásoby</t>
  </si>
  <si>
    <t>z 314</t>
  </si>
  <si>
    <t>0051</t>
  </si>
  <si>
    <t xml:space="preserve">   II. Pohledávky celkem                                       </t>
  </si>
  <si>
    <t>ř.53 až71</t>
  </si>
  <si>
    <t>0052</t>
  </si>
  <si>
    <t xml:space="preserve">                    1.Odběratelé</t>
  </si>
  <si>
    <t>311</t>
  </si>
  <si>
    <t>0053</t>
  </si>
  <si>
    <t xml:space="preserve">                    2.Směnky k inkasu</t>
  </si>
  <si>
    <t>312</t>
  </si>
  <si>
    <t>0054</t>
  </si>
  <si>
    <t xml:space="preserve">                    3.Pohledávky za eskontované cenné papíry</t>
  </si>
  <si>
    <t>313</t>
  </si>
  <si>
    <t>0055</t>
  </si>
  <si>
    <t xml:space="preserve">                    4.Poskytnuté provozní zálohy</t>
  </si>
  <si>
    <t>0056</t>
  </si>
  <si>
    <t xml:space="preserve">                    5.Ostatní pohledávky</t>
  </si>
  <si>
    <t>315</t>
  </si>
  <si>
    <t>0057</t>
  </si>
  <si>
    <t xml:space="preserve">                    6.Pohledávky za zaměstnanci</t>
  </si>
  <si>
    <t>335</t>
  </si>
  <si>
    <t>0058</t>
  </si>
  <si>
    <t>336</t>
  </si>
  <si>
    <t>0059</t>
  </si>
  <si>
    <t xml:space="preserve">                    8.Daň z příjmů</t>
  </si>
  <si>
    <t>341</t>
  </si>
  <si>
    <t>0060</t>
  </si>
  <si>
    <t xml:space="preserve">                    9.Ostatní přímé daně</t>
  </si>
  <si>
    <t>342</t>
  </si>
  <si>
    <t>0061</t>
  </si>
  <si>
    <t xml:space="preserve">                   10.Daň z přidané hodnoty</t>
  </si>
  <si>
    <t>343</t>
  </si>
  <si>
    <t>0062</t>
  </si>
  <si>
    <t xml:space="preserve">                   11.Ostatní daně a poplatky</t>
  </si>
  <si>
    <t>345</t>
  </si>
  <si>
    <t>0063</t>
  </si>
  <si>
    <t xml:space="preserve">                   12.Nároky na dotace a ostatní zúčtování se st.ozpočtem</t>
  </si>
  <si>
    <t>346</t>
  </si>
  <si>
    <t>0064</t>
  </si>
  <si>
    <t>348</t>
  </si>
  <si>
    <t>0065</t>
  </si>
  <si>
    <t xml:space="preserve">                   14.Pohledávky za účastníky sdružení</t>
  </si>
  <si>
    <t>358</t>
  </si>
  <si>
    <t>0066</t>
  </si>
  <si>
    <t>373</t>
  </si>
  <si>
    <t>0067</t>
  </si>
  <si>
    <t>375</t>
  </si>
  <si>
    <t>0068</t>
  </si>
  <si>
    <t xml:space="preserve">                   17.Jiné pohledávky</t>
  </si>
  <si>
    <t>378</t>
  </si>
  <si>
    <t>0069</t>
  </si>
  <si>
    <t xml:space="preserve">                   18.Dohadné účty aktivní</t>
  </si>
  <si>
    <t>388</t>
  </si>
  <si>
    <t>0070</t>
  </si>
  <si>
    <t xml:space="preserve">                   19.Opravná položka k pohledávkám</t>
  </si>
  <si>
    <t>391</t>
  </si>
  <si>
    <t>0071</t>
  </si>
  <si>
    <t xml:space="preserve">   III. Krátkodobý finanční majetek celkem             </t>
  </si>
  <si>
    <t>ř.73 až 80</t>
  </si>
  <si>
    <t>0072</t>
  </si>
  <si>
    <t xml:space="preserve">                     1.Pokladna</t>
  </si>
  <si>
    <t>211</t>
  </si>
  <si>
    <t>0073</t>
  </si>
  <si>
    <t xml:space="preserve">                     2.Ceniny</t>
  </si>
  <si>
    <t>213</t>
  </si>
  <si>
    <t>0074</t>
  </si>
  <si>
    <t xml:space="preserve">                     3.Účty v bankách</t>
  </si>
  <si>
    <t>221</t>
  </si>
  <si>
    <t>0075</t>
  </si>
  <si>
    <t xml:space="preserve">                     4.Majetkové cenné papíry k obchodování</t>
  </si>
  <si>
    <t>251</t>
  </si>
  <si>
    <t>0076</t>
  </si>
  <si>
    <t xml:space="preserve">                     5.Dluhové cenné papíry k obchodování</t>
  </si>
  <si>
    <t>253</t>
  </si>
  <si>
    <t>0077</t>
  </si>
  <si>
    <t xml:space="preserve">                     6.Ostatní cenné papíry</t>
  </si>
  <si>
    <t>256</t>
  </si>
  <si>
    <t>0078</t>
  </si>
  <si>
    <t xml:space="preserve">                     7.Pořizovaný krátkodobý finanční majetek</t>
  </si>
  <si>
    <t>259</t>
  </si>
  <si>
    <t>0079</t>
  </si>
  <si>
    <t xml:space="preserve">                     8.Peníze na cestě</t>
  </si>
  <si>
    <t>261</t>
  </si>
  <si>
    <t>0080</t>
  </si>
  <si>
    <t xml:space="preserve">    IV. Jiná aktiva celkem                                    </t>
  </si>
  <si>
    <t>ř.82 až 84</t>
  </si>
  <si>
    <t>0081</t>
  </si>
  <si>
    <t xml:space="preserve">                     1.Náklady příštích období</t>
  </si>
  <si>
    <t>381</t>
  </si>
  <si>
    <t>0082</t>
  </si>
  <si>
    <t xml:space="preserve">                     2.Příjmy příštích období</t>
  </si>
  <si>
    <t>385</t>
  </si>
  <si>
    <t>0083</t>
  </si>
  <si>
    <t xml:space="preserve">                     3.Kursové rozdíly aktivní</t>
  </si>
  <si>
    <t>386</t>
  </si>
  <si>
    <t>0084</t>
  </si>
  <si>
    <t xml:space="preserve">Aktiva celkem                                                        </t>
  </si>
  <si>
    <t>ř. 1+41</t>
  </si>
  <si>
    <t>0085</t>
  </si>
  <si>
    <t xml:space="preserve">PASIVA  </t>
  </si>
  <si>
    <t xml:space="preserve"> </t>
  </si>
  <si>
    <t xml:space="preserve">A. Vlastní zdroje celkem                                       </t>
  </si>
  <si>
    <t>ř.87+91</t>
  </si>
  <si>
    <t>0086</t>
  </si>
  <si>
    <t xml:space="preserve">     I. Jmění celkem                                          </t>
  </si>
  <si>
    <t>ř.88 až 90</t>
  </si>
  <si>
    <t>0087</t>
  </si>
  <si>
    <t xml:space="preserve">                     1.Vlastní jmění</t>
  </si>
  <si>
    <t>901</t>
  </si>
  <si>
    <t>0088</t>
  </si>
  <si>
    <t xml:space="preserve">                     2.Fondy</t>
  </si>
  <si>
    <t>911</t>
  </si>
  <si>
    <t>0089</t>
  </si>
  <si>
    <t xml:space="preserve">                     3.Oceňovací rozdíly z přecenění finančního majetku a závazků</t>
  </si>
  <si>
    <t>921</t>
  </si>
  <si>
    <t>0090</t>
  </si>
  <si>
    <t>ř.92 až 94</t>
  </si>
  <si>
    <t>0091</t>
  </si>
  <si>
    <t xml:space="preserve">                     1.Účet výsledku hospodaření</t>
  </si>
  <si>
    <t>963</t>
  </si>
  <si>
    <t>0092</t>
  </si>
  <si>
    <t xml:space="preserve">                     2.Výsledek hospodaření ve schvalovacím řízení</t>
  </si>
  <si>
    <t>931</t>
  </si>
  <si>
    <t>0093</t>
  </si>
  <si>
    <t>932</t>
  </si>
  <si>
    <t>0094</t>
  </si>
  <si>
    <t xml:space="preserve">B. Cizí zdroje celkem                              </t>
  </si>
  <si>
    <t>ř.96+98+106+130</t>
  </si>
  <si>
    <t>0095</t>
  </si>
  <si>
    <t xml:space="preserve">     I. Rezervy celkem                                                </t>
  </si>
  <si>
    <t>ř.97</t>
  </si>
  <si>
    <t>0096</t>
  </si>
  <si>
    <t xml:space="preserve">                     1.Rezervy</t>
  </si>
  <si>
    <t>941</t>
  </si>
  <si>
    <t>0097</t>
  </si>
  <si>
    <t xml:space="preserve">     II. Dlouhodobé závazky celkem                   </t>
  </si>
  <si>
    <t>ř.99 až 105</t>
  </si>
  <si>
    <t>0098</t>
  </si>
  <si>
    <t xml:space="preserve">                     1.Dlouhodobé bankovní úvěry</t>
  </si>
  <si>
    <t>951</t>
  </si>
  <si>
    <t>0099</t>
  </si>
  <si>
    <t>953</t>
  </si>
  <si>
    <t>0100</t>
  </si>
  <si>
    <t xml:space="preserve">                     3.Závazky z pronájmu</t>
  </si>
  <si>
    <t>954</t>
  </si>
  <si>
    <t>0101</t>
  </si>
  <si>
    <t xml:space="preserve">                     4.Přijaté dlouhodobé zálohy</t>
  </si>
  <si>
    <t>955</t>
  </si>
  <si>
    <t>0102</t>
  </si>
  <si>
    <t xml:space="preserve">                     5.Dlouhodobé směnky k úhradě</t>
  </si>
  <si>
    <t>958</t>
  </si>
  <si>
    <t>0103</t>
  </si>
  <si>
    <t xml:space="preserve">                     6.Dohadné účty pasivní</t>
  </si>
  <si>
    <t>z389</t>
  </si>
  <si>
    <t>0104</t>
  </si>
  <si>
    <t xml:space="preserve">                     7.Ostatní dlouhodobé závazky</t>
  </si>
  <si>
    <t>959</t>
  </si>
  <si>
    <t>0105</t>
  </si>
  <si>
    <t xml:space="preserve">    III. Krátkodobé závazky celkem                   </t>
  </si>
  <si>
    <t>ř.107 až 129</t>
  </si>
  <si>
    <t>0106</t>
  </si>
  <si>
    <t xml:space="preserve">                     1.Dodavatelé</t>
  </si>
  <si>
    <t>321</t>
  </si>
  <si>
    <t>0107</t>
  </si>
  <si>
    <t xml:space="preserve">                     2.Směnky k úhradě</t>
  </si>
  <si>
    <t>322</t>
  </si>
  <si>
    <t>0108</t>
  </si>
  <si>
    <t xml:space="preserve">                     3.Přijaté zálohy</t>
  </si>
  <si>
    <t>324</t>
  </si>
  <si>
    <t>0109</t>
  </si>
  <si>
    <t xml:space="preserve">                     4.Ostatní závazky</t>
  </si>
  <si>
    <t>325</t>
  </si>
  <si>
    <t>0110</t>
  </si>
  <si>
    <t xml:space="preserve">                     5.Zaměstnanci</t>
  </si>
  <si>
    <t>331</t>
  </si>
  <si>
    <t>0111</t>
  </si>
  <si>
    <t xml:space="preserve">                     6.Ostatní závazky vůči zaměstnancům</t>
  </si>
  <si>
    <t>333</t>
  </si>
  <si>
    <t>0112</t>
  </si>
  <si>
    <t>0113</t>
  </si>
  <si>
    <t xml:space="preserve">                     8.Daň z příjmu</t>
  </si>
  <si>
    <t>0114</t>
  </si>
  <si>
    <t xml:space="preserve">                     9.Ostatní přímé daně</t>
  </si>
  <si>
    <t>0115</t>
  </si>
  <si>
    <t xml:space="preserve">                    10.Daň z přidané hodnoty</t>
  </si>
  <si>
    <t>0116</t>
  </si>
  <si>
    <t xml:space="preserve">                    11.Ostatní daně a poplatky</t>
  </si>
  <si>
    <t>0117</t>
  </si>
  <si>
    <t xml:space="preserve">                    12.Závazky ze vztahu ke státnímu rozpočtu</t>
  </si>
  <si>
    <t>0118</t>
  </si>
  <si>
    <t>0119</t>
  </si>
  <si>
    <t>367</t>
  </si>
  <si>
    <t>0120</t>
  </si>
  <si>
    <t xml:space="preserve">                    15.Závazky k účastníkům sdružení</t>
  </si>
  <si>
    <t>368</t>
  </si>
  <si>
    <t>0121</t>
  </si>
  <si>
    <t xml:space="preserve">                    16.Závazky z pevných termínovaných operací a opcí</t>
  </si>
  <si>
    <t>0122</t>
  </si>
  <si>
    <t xml:space="preserve">                    17.Jiné závazky</t>
  </si>
  <si>
    <t>379</t>
  </si>
  <si>
    <t>0123</t>
  </si>
  <si>
    <t xml:space="preserve">                    18.Krátkodobé bankovní úvěry</t>
  </si>
  <si>
    <t>231</t>
  </si>
  <si>
    <t>0124</t>
  </si>
  <si>
    <t xml:space="preserve">                    19.Eskontní úvěry</t>
  </si>
  <si>
    <t>232</t>
  </si>
  <si>
    <t>0125</t>
  </si>
  <si>
    <t>241</t>
  </si>
  <si>
    <t>0126</t>
  </si>
  <si>
    <t xml:space="preserve">                    21.Vlastní dluhopisy</t>
  </si>
  <si>
    <t>255</t>
  </si>
  <si>
    <t>0127</t>
  </si>
  <si>
    <t xml:space="preserve">                    22.Dohadné účty pasivní</t>
  </si>
  <si>
    <t>0128</t>
  </si>
  <si>
    <t xml:space="preserve">                    23.Ostatní krátkodobé finanční výpomoci</t>
  </si>
  <si>
    <t>249</t>
  </si>
  <si>
    <t>0129</t>
  </si>
  <si>
    <t xml:space="preserve">    IV. Jiná pasiva celkem                                </t>
  </si>
  <si>
    <t>ř.131 až 133</t>
  </si>
  <si>
    <t>0130</t>
  </si>
  <si>
    <t xml:space="preserve">                      1.Výdaje příštích období</t>
  </si>
  <si>
    <t>383</t>
  </si>
  <si>
    <t>0131</t>
  </si>
  <si>
    <t xml:space="preserve">                      2.Výnosy příštích období</t>
  </si>
  <si>
    <t>384</t>
  </si>
  <si>
    <t>0132</t>
  </si>
  <si>
    <t xml:space="preserve">                      3.Kursové rozdíly pasivní</t>
  </si>
  <si>
    <t>387</t>
  </si>
  <si>
    <t>0133</t>
  </si>
  <si>
    <t xml:space="preserve">Pasiva celkem                                                    </t>
  </si>
  <si>
    <t>ř.86+95</t>
  </si>
  <si>
    <t>0134</t>
  </si>
  <si>
    <t>A. Náklady</t>
  </si>
  <si>
    <t xml:space="preserve">     I. Spotřebované nákupy celkem</t>
  </si>
  <si>
    <t>ř.2 až 5</t>
  </si>
  <si>
    <t xml:space="preserve">            1.Spotřeba materiálu</t>
  </si>
  <si>
    <t xml:space="preserve">            2.Spotřeba energie</t>
  </si>
  <si>
    <t xml:space="preserve">            3.Spotřeba ostatních neskladovatelných dodávek</t>
  </si>
  <si>
    <t xml:space="preserve">            4.Prodané zboží</t>
  </si>
  <si>
    <t xml:space="preserve">     II.Služby celkem</t>
  </si>
  <si>
    <t>ř.7 až 10</t>
  </si>
  <si>
    <t xml:space="preserve">            5.Opravy a udržování</t>
  </si>
  <si>
    <t xml:space="preserve">            6.Cestovné</t>
  </si>
  <si>
    <t xml:space="preserve">            7.Náklady na reprezentaci</t>
  </si>
  <si>
    <t xml:space="preserve">            8.Ostatní služby</t>
  </si>
  <si>
    <t xml:space="preserve">     III.Osobní náklady celkem</t>
  </si>
  <si>
    <t>ř.12 až 16</t>
  </si>
  <si>
    <t xml:space="preserve">            9.Mzdové náklady</t>
  </si>
  <si>
    <t xml:space="preserve">            10.Zákonné sociální pojištění</t>
  </si>
  <si>
    <t xml:space="preserve">            11.Ostatní sociální pojištění</t>
  </si>
  <si>
    <t xml:space="preserve">            12.Zákonné sociální náklady</t>
  </si>
  <si>
    <t xml:space="preserve">            13.Ostatní sociální náklady</t>
  </si>
  <si>
    <t xml:space="preserve">    IV.Daně a poplatky celkem</t>
  </si>
  <si>
    <t>ř.18 až 20</t>
  </si>
  <si>
    <t xml:space="preserve">            14.Daň silniční</t>
  </si>
  <si>
    <t xml:space="preserve">            15.Daň z nemovitosti</t>
  </si>
  <si>
    <t xml:space="preserve">            16.Ostatní daně a poplatky</t>
  </si>
  <si>
    <t xml:space="preserve">    V.Ostatní náklady celkem</t>
  </si>
  <si>
    <t>ř.22 až 29</t>
  </si>
  <si>
    <t xml:space="preserve">            17.Smluvní pokuty a úroky z prodlení</t>
  </si>
  <si>
    <t xml:space="preserve">            18.Ostatní pokuty a penále</t>
  </si>
  <si>
    <t xml:space="preserve">            19.Odpis nedobytné pohledávky</t>
  </si>
  <si>
    <t xml:space="preserve">            20.Úroky</t>
  </si>
  <si>
    <t xml:space="preserve">            21.Kursové ztráty</t>
  </si>
  <si>
    <t xml:space="preserve">            22.Dary</t>
  </si>
  <si>
    <t xml:space="preserve">            23.Manka a škody</t>
  </si>
  <si>
    <t xml:space="preserve">            24.Jiné ostatní náklady</t>
  </si>
  <si>
    <t>ř.31 až 36</t>
  </si>
  <si>
    <t xml:space="preserve">            27.Prodané cenné papíry a podíly</t>
  </si>
  <si>
    <t xml:space="preserve">            28.Prodaný materiál</t>
  </si>
  <si>
    <t xml:space="preserve">            29.Tvorba rezerv</t>
  </si>
  <si>
    <t xml:space="preserve">            30.Tvorba opravných položek</t>
  </si>
  <si>
    <t xml:space="preserve">     VII.Poskytnuté příspěvky celkem</t>
  </si>
  <si>
    <t>ř.38 a 39</t>
  </si>
  <si>
    <t xml:space="preserve">            32.Poskytnuté členské příspěvky</t>
  </si>
  <si>
    <t xml:space="preserve">     VIII.Daň z příjmů celkem</t>
  </si>
  <si>
    <t>ř.41</t>
  </si>
  <si>
    <t xml:space="preserve">            33.Dodatečné odvody daně z příjmů</t>
  </si>
  <si>
    <t>Náklady celkem</t>
  </si>
  <si>
    <t xml:space="preserve">ř.1+6+11+17+21+ 30+37+40 </t>
  </si>
  <si>
    <t>B. Výnosy</t>
  </si>
  <si>
    <t xml:space="preserve">        I.Tržby za vlastní výkony a za zboží celkem</t>
  </si>
  <si>
    <t>ř.44 až 46</t>
  </si>
  <si>
    <t xml:space="preserve">             1.Tržby za vlastní výrobky</t>
  </si>
  <si>
    <t xml:space="preserve">             2.Tržby z prodeje služeb</t>
  </si>
  <si>
    <t xml:space="preserve">             3.Tržby za prodané zboží</t>
  </si>
  <si>
    <t xml:space="preserve">       II.Změny stavu vnitroorganizačních zásob celkem</t>
  </si>
  <si>
    <t>ř.48 až 51</t>
  </si>
  <si>
    <t xml:space="preserve">             4.Změna stavu zásob nedokončené výroby</t>
  </si>
  <si>
    <t xml:space="preserve">             5.Změna stavu zásob polotovarů</t>
  </si>
  <si>
    <t xml:space="preserve">             6.Změna stavu zásob výrobků</t>
  </si>
  <si>
    <t xml:space="preserve">             7.Změna stavu zvířat</t>
  </si>
  <si>
    <t xml:space="preserve">       III.Aktivace celkem</t>
  </si>
  <si>
    <t>ř.53 až 56</t>
  </si>
  <si>
    <t xml:space="preserve">             8.Aktivace materiálu a zboží</t>
  </si>
  <si>
    <t xml:space="preserve">             9.Aktivace vnitroorganizačních služeb</t>
  </si>
  <si>
    <t xml:space="preserve">             10.Aktivace dlouhodobého nehmotného majetku</t>
  </si>
  <si>
    <t xml:space="preserve">             11.Aktivace dlouhodobého hmotného majetku</t>
  </si>
  <si>
    <t xml:space="preserve">       IV.Ostatní výnosy celkem</t>
  </si>
  <si>
    <t>ř.58 až 64</t>
  </si>
  <si>
    <t xml:space="preserve">             12.Smluvní pokuty a úroky z prodlení</t>
  </si>
  <si>
    <t xml:space="preserve">             13.Ostatní pokuty a penále</t>
  </si>
  <si>
    <t xml:space="preserve">             14.Platby za odepsané pohledávky</t>
  </si>
  <si>
    <t xml:space="preserve">             15.Úroky</t>
  </si>
  <si>
    <t xml:space="preserve">             16.Kursové zisky</t>
  </si>
  <si>
    <t xml:space="preserve">             17.Zúčtování fondů</t>
  </si>
  <si>
    <t xml:space="preserve">             18.Jiné ostatní výnosy</t>
  </si>
  <si>
    <t>ř.66 až 72</t>
  </si>
  <si>
    <t xml:space="preserve">             20.Tržby z prodeje cenných papírů a podílů</t>
  </si>
  <si>
    <t xml:space="preserve">             21.Tržby z prodeje materiálu</t>
  </si>
  <si>
    <t xml:space="preserve">             22.Výnosy z krátkodobého finančního majetku</t>
  </si>
  <si>
    <t xml:space="preserve">             23.Zúčtování rezerv</t>
  </si>
  <si>
    <t xml:space="preserve">             24.Výnosy z dlouhodobého finančního majetku</t>
  </si>
  <si>
    <t xml:space="preserve">             25.Zúčtování opravných položek</t>
  </si>
  <si>
    <t xml:space="preserve">      VI.Přijaté příspěvky celkem</t>
  </si>
  <si>
    <t>ř.74 až 76</t>
  </si>
  <si>
    <t xml:space="preserve">             26.Přijaté příspěvky zúčtované mezi organizačními složkami</t>
  </si>
  <si>
    <t xml:space="preserve">             27.Přijaté příspěvky (dary)</t>
  </si>
  <si>
    <t xml:space="preserve">             28.Přijaté členské příspěvky</t>
  </si>
  <si>
    <t xml:space="preserve">      VII.Provozní dotace celkem</t>
  </si>
  <si>
    <t>ř.78</t>
  </si>
  <si>
    <t xml:space="preserve">             29.Provozní dotace</t>
  </si>
  <si>
    <t>Výnosy celkem</t>
  </si>
  <si>
    <t>C. Výsledek hospodaření před zdaněním</t>
  </si>
  <si>
    <t>ř.79 - 42</t>
  </si>
  <si>
    <t xml:space="preserve">             34.Daň z příjmů</t>
  </si>
  <si>
    <t>D. Výsledek hospodaření po zdanění</t>
  </si>
  <si>
    <t>ř.80 - 81</t>
  </si>
  <si>
    <t xml:space="preserve">     Výsledek hospodaření před zdaněním</t>
  </si>
  <si>
    <t xml:space="preserve">     Výsledek hospodaření po zdanění</t>
  </si>
  <si>
    <t>č.ř.</t>
  </si>
  <si>
    <t>použito</t>
  </si>
  <si>
    <t xml:space="preserve">v tom: </t>
  </si>
  <si>
    <t xml:space="preserve">ostatní </t>
  </si>
  <si>
    <t>ostatní</t>
  </si>
  <si>
    <t xml:space="preserve">
Název údaje</t>
  </si>
  <si>
    <t>zůstatek</t>
  </si>
  <si>
    <t>tvorba</t>
  </si>
  <si>
    <t>čerpání</t>
  </si>
  <si>
    <t xml:space="preserve">  (+)</t>
  </si>
  <si>
    <t>Fond rezervní</t>
  </si>
  <si>
    <t>Fond reprodukce investičního majetku</t>
  </si>
  <si>
    <t>Stipendijní fond</t>
  </si>
  <si>
    <t>Fond odměn</t>
  </si>
  <si>
    <t>Fond účelově určených prostředků</t>
  </si>
  <si>
    <t>Fond sociální</t>
  </si>
  <si>
    <t>Fond provozních prostředků</t>
  </si>
  <si>
    <t>z toho:</t>
  </si>
  <si>
    <t>na jednotlivé projekty VaV či výzkumné záměry</t>
  </si>
  <si>
    <t>jiné podpory z veřejných prostředků</t>
  </si>
  <si>
    <t>(tis. Kč)</t>
  </si>
  <si>
    <t>HV z hlavní činnosti</t>
  </si>
  <si>
    <t>HV z doplňkové činnosti</t>
  </si>
  <si>
    <t>HV celkem</t>
  </si>
  <si>
    <t xml:space="preserve">Celkem </t>
  </si>
  <si>
    <t>Celkem</t>
  </si>
  <si>
    <t>sl.2</t>
  </si>
  <si>
    <t>(v tis. Kč)</t>
  </si>
  <si>
    <t>Doplňková činnost</t>
  </si>
  <si>
    <t>z toho</t>
  </si>
  <si>
    <t>pozemky</t>
  </si>
  <si>
    <t>budovy, stavby, haly</t>
  </si>
  <si>
    <t>Položka</t>
  </si>
  <si>
    <t>poplatky za úkony spojené s příjímacím řízením (§ 58 odst. 1)</t>
  </si>
  <si>
    <t>poplatky za studium v cizím jazyce (§58 odst. 5)</t>
  </si>
  <si>
    <t>mzdy</t>
  </si>
  <si>
    <t>Ukazatel</t>
  </si>
  <si>
    <t>KaM</t>
  </si>
  <si>
    <t>vědečtí pracovníci</t>
  </si>
  <si>
    <t>celkem</t>
  </si>
  <si>
    <t>Stav k 1.1.</t>
  </si>
  <si>
    <t>Stav k 31.12.</t>
  </si>
  <si>
    <t>Tvorba</t>
  </si>
  <si>
    <t>z fondu reprodukce inv. majetku</t>
  </si>
  <si>
    <t>z fondu odměn</t>
  </si>
  <si>
    <t>z fondu provozních prostředků</t>
  </si>
  <si>
    <t>Čerpání</t>
  </si>
  <si>
    <t>krytí ztrát minulých účetních období</t>
  </si>
  <si>
    <t>do fondu reprodukce inv. majetku</t>
  </si>
  <si>
    <t>do fondu odměn</t>
  </si>
  <si>
    <t>do fondu provozních prostředků</t>
  </si>
  <si>
    <t>z odpisů</t>
  </si>
  <si>
    <t xml:space="preserve">ze zůstatku příspěvku </t>
  </si>
  <si>
    <t xml:space="preserve">zůstat.cena nehm. a hmot.dlouhod. majektu </t>
  </si>
  <si>
    <t>Převod z fondů celkem</t>
  </si>
  <si>
    <t>v tom: z fondu odměn</t>
  </si>
  <si>
    <t xml:space="preserve">            z fondu provozních prostředků</t>
  </si>
  <si>
    <t xml:space="preserve">            z rezervního fondu</t>
  </si>
  <si>
    <t xml:space="preserve">            stroje a zařízení</t>
  </si>
  <si>
    <t xml:space="preserve">            nákupy nemovitostí</t>
  </si>
  <si>
    <t>Převod do fondů celkem</t>
  </si>
  <si>
    <t>v tom: do fondu odměn</t>
  </si>
  <si>
    <t xml:space="preserve">            do fondu provozních prostředků</t>
  </si>
  <si>
    <t xml:space="preserve">            do rezervního fondu</t>
  </si>
  <si>
    <t>daňově uznatelné výdaje podle zák. 586/1992 Sb. o daních z příjmů</t>
  </si>
  <si>
    <t xml:space="preserve">Stav k 31.12. </t>
  </si>
  <si>
    <t>z rezervního fondu</t>
  </si>
  <si>
    <t>mzdové náklady</t>
  </si>
  <si>
    <t>do rezervního fondu</t>
  </si>
  <si>
    <t>Neinvestice</t>
  </si>
  <si>
    <t>Investice</t>
  </si>
  <si>
    <t>účelově určené dary § 18 odst. 9 a) zák. č. 111/1998 Sb.</t>
  </si>
  <si>
    <t>účelově určené peněžní prostředky ze zahraničí § 18 odst. 9 b) zák. č. 111/1998 Sb.</t>
  </si>
  <si>
    <t xml:space="preserve">Tvorba </t>
  </si>
  <si>
    <t xml:space="preserve">Čerpání </t>
  </si>
  <si>
    <t>Příděl podle § 18 odst. 12 zák. č. 111/1998 Sb.</t>
  </si>
  <si>
    <t>ze zůstatku příspěvku</t>
  </si>
  <si>
    <t>na provozní náklady dle vnitřního předpisu VŠ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</si>
  <si>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</si>
  <si>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</si>
  <si>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</si>
  <si>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</si>
  <si>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</si>
  <si>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</si>
  <si>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</si>
  <si>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</si>
  <si>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</si>
  <si>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</si>
  <si>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za vynikající studijní výsledky dle § 91 odst. 2 písm. a)</t>
  </si>
  <si>
    <t>za vynikající vědecké, výzkumné, vývojové, umělecké nebo další tvůrčí výsledky přispívající k prohloubení znalostí dle § 91 odst. 2 písm. b)</t>
  </si>
  <si>
    <t>v případě tíživé sociální situace studenta dle § 91 odst. 3)</t>
  </si>
  <si>
    <t>ubytovací stipendium</t>
  </si>
  <si>
    <t>na podporu studia v zahraničí dle § 91 odst. 4 písm. a)</t>
  </si>
  <si>
    <t>SOCRATES</t>
  </si>
  <si>
    <t>CEEPUS</t>
  </si>
  <si>
    <t>na podporu studia v ČR dle § 91 odst. 4 písm. b)</t>
  </si>
  <si>
    <t>AKTION</t>
  </si>
  <si>
    <t xml:space="preserve">studentům doktorských studijních programů dle § 91 odst. 4 písm. c) </t>
  </si>
  <si>
    <t>Výnosy</t>
  </si>
  <si>
    <t>v hlavní činnosti</t>
  </si>
  <si>
    <t>v doplňkové činnosti</t>
  </si>
  <si>
    <t xml:space="preserve">od studentů </t>
  </si>
  <si>
    <t>od cizích strávníků</t>
  </si>
  <si>
    <t>od cizích ubytovaných</t>
  </si>
  <si>
    <t xml:space="preserve">z dotace MŠMT </t>
  </si>
  <si>
    <t>sl. 1</t>
  </si>
  <si>
    <t>ř.80/1+80/2</t>
  </si>
  <si>
    <t>ř.82/1+82/2</t>
  </si>
  <si>
    <t>sl. 2</t>
  </si>
  <si>
    <t>Identifikační číslo EDS (ISPROFIN)</t>
  </si>
  <si>
    <t>Hlavní   činnost</t>
  </si>
  <si>
    <t>poplatky za nadstandardní dobu studia (§58 odst. 3)</t>
  </si>
  <si>
    <t>poplatky za studium v dalším stud. programu (§58 odst. 4)</t>
  </si>
  <si>
    <t>úplata za poskytování U3V</t>
  </si>
  <si>
    <t>úplata za poskytování programů CŽV (§ 60) mimo U3V</t>
  </si>
  <si>
    <t>Investiční celkem</t>
  </si>
  <si>
    <t>účelově určené prostředky na VaV kapitoly 333-MŠMT, § 18 odst.9 c) zák. č. 111/1998 Sb.</t>
  </si>
  <si>
    <t>účelově určené prostředky z jiné podpory z veř. prostředků, § 18 odst.9 c) zák. č. 111/1998 Sb.</t>
  </si>
  <si>
    <t xml:space="preserve">Poznámky: </t>
  </si>
  <si>
    <t xml:space="preserve">                    7.Pořizovaný dlouhodobý finanční majetek</t>
  </si>
  <si>
    <t xml:space="preserve">                   15.Pohledávky z pevných termínovaných operací a opcí</t>
  </si>
  <si>
    <t xml:space="preserve">                   16.Pohledávky z vydaných dluhopisů</t>
  </si>
  <si>
    <t xml:space="preserve">                     2.Vydané dluhopisy</t>
  </si>
  <si>
    <t xml:space="preserve">                    20.Vydané krátkodobé dluhopisy</t>
  </si>
  <si>
    <t>k</t>
  </si>
  <si>
    <t>profesoři</t>
  </si>
  <si>
    <t>docenti</t>
  </si>
  <si>
    <t>odborní asistenti</t>
  </si>
  <si>
    <t>asistenti</t>
  </si>
  <si>
    <t>lektoři</t>
  </si>
  <si>
    <t>akademičtí pracovníci</t>
  </si>
  <si>
    <t>CELKEM</t>
  </si>
  <si>
    <t>Fondy</t>
  </si>
  <si>
    <t>bez VaV</t>
  </si>
  <si>
    <t>Operační programy EU</t>
  </si>
  <si>
    <t>Ostatní zdroje</t>
  </si>
  <si>
    <t>Počet pracovníků</t>
  </si>
  <si>
    <t>Průměrná měsíční mzda</t>
  </si>
  <si>
    <t>Kapitola 333 - MŠMT</t>
  </si>
  <si>
    <t>Vysoká škola</t>
  </si>
  <si>
    <t>VaV</t>
  </si>
  <si>
    <t>VaV z ostatních zdrojů (bez operačních progr.)</t>
  </si>
  <si>
    <t>VaV ze zahraničí</t>
  </si>
  <si>
    <t>vysoká škola</t>
  </si>
  <si>
    <t>ostatní poskytovatelé</t>
  </si>
  <si>
    <t>kapitola 333 - MŠMT</t>
  </si>
  <si>
    <t>Mzdy</t>
  </si>
  <si>
    <t>ostatní zdroje rozpočtu VŠ</t>
  </si>
  <si>
    <t>Zdroj financování</t>
  </si>
  <si>
    <t>MŠMT OP VK</t>
  </si>
  <si>
    <t>MŠMT OP VaVpI</t>
  </si>
  <si>
    <t>Poznámky</t>
  </si>
  <si>
    <t>v tom</t>
  </si>
  <si>
    <t>poskytnuté</t>
  </si>
  <si>
    <t>poskytnuto</t>
  </si>
  <si>
    <t>e=a+c</t>
  </si>
  <si>
    <t>f=b+d</t>
  </si>
  <si>
    <t>MŠMT</t>
  </si>
  <si>
    <t>použité</t>
  </si>
  <si>
    <t>Výsledek hospodaření</t>
  </si>
  <si>
    <t>l=h-b</t>
  </si>
  <si>
    <t>m=k-c</t>
  </si>
  <si>
    <t>sl.  3</t>
  </si>
  <si>
    <t>sl. 4</t>
  </si>
  <si>
    <t xml:space="preserve">                     7.Závazky k institucím sociálního zabezpečení a veřejného zdravotního pojištění</t>
  </si>
  <si>
    <t>ř.43+47+52+57+65+73+77</t>
  </si>
  <si>
    <t>celkem (+)</t>
  </si>
  <si>
    <t>k 31.12.</t>
  </si>
  <si>
    <t>e=a+b-d</t>
  </si>
  <si>
    <t xml:space="preserve">Fondy celkem  </t>
  </si>
  <si>
    <t>6a</t>
  </si>
  <si>
    <t>6b</t>
  </si>
  <si>
    <t>Poznámka</t>
  </si>
  <si>
    <t>STIPENDIA přiznána a vyplacena</t>
  </si>
  <si>
    <t>na výzkumnou, vývojovou a inovační činnost podle zvláštního právního předpisu, § 91 odst.2 písm. c)</t>
  </si>
  <si>
    <t>v případech zvláštního zřetele hodných dle § 91 odst. 2 písm. e)</t>
  </si>
  <si>
    <t>v případě tíživé sociální situace studenta dle § 91 odst. 2 písm. d)</t>
  </si>
  <si>
    <t>Stipendijní fond VŠ</t>
  </si>
  <si>
    <t>Studenti</t>
  </si>
  <si>
    <t>Ostatní</t>
  </si>
  <si>
    <t>jiná stipendia</t>
  </si>
  <si>
    <t>Kontrolní vazba</t>
  </si>
  <si>
    <t>Kontrolní vazby</t>
  </si>
  <si>
    <t xml:space="preserve">                    13.Závazky ze vztahu k rozpočtu orgánů územních samosprávných celků</t>
  </si>
  <si>
    <t xml:space="preserve">                   13.Nároky na dotace a ostatní zúčtování s rozpočtem orgánů územních samospr. celků</t>
  </si>
  <si>
    <t xml:space="preserve">                   10.Oprávky k drobnému dlouhodobému hmotnému majetku</t>
  </si>
  <si>
    <t xml:space="preserve">                   11.Oprávky k ostatnímu dlouhodobému hmotnému majetku</t>
  </si>
  <si>
    <t xml:space="preserve">     II. Výsledek hospodaření celkem</t>
  </si>
  <si>
    <t xml:space="preserve">                    14.Závazky z upsaných nesplacených cenných papírů a podílů</t>
  </si>
  <si>
    <t xml:space="preserve">                     3.Nerozdělený zisk, neuhrazená ztráta minulých let</t>
  </si>
  <si>
    <t>v tom: stavby</t>
  </si>
  <si>
    <t>Druh stipendia</t>
  </si>
  <si>
    <t xml:space="preserve">     VI.Odpisy, prodaný majetek, tvorba rezerv a opravných položek celkem</t>
  </si>
  <si>
    <t xml:space="preserve">            25.Odpisy dlouhodobého nehmotného a hmotného majetku</t>
  </si>
  <si>
    <t xml:space="preserve">            26.Zůstat. cena prodaného dlouh. nehmotného a hmotného majetku</t>
  </si>
  <si>
    <t xml:space="preserve">            31.Poskytnuté příspěvky zúčtované mezi organizačními složkami</t>
  </si>
  <si>
    <t xml:space="preserve">       V.Tržby z prodeje majetku, zúčtování rezerv a opravných položek celkem</t>
  </si>
  <si>
    <t xml:space="preserve">             19.Tržby z prodeje dlouh. nehmotného a hmotného majetku</t>
  </si>
  <si>
    <t>Poplatky stanovené dle § 58 zákona 111/1998 Sb.</t>
  </si>
  <si>
    <t>Pronájem</t>
  </si>
  <si>
    <t>Tržby z prodeje majetku</t>
  </si>
  <si>
    <t>Dary</t>
  </si>
  <si>
    <t>Dědictví</t>
  </si>
  <si>
    <t>Vybrané činnosti</t>
  </si>
  <si>
    <t>Zdroje</t>
  </si>
  <si>
    <t>hlavní + doplňková (hospodářská) činnost</t>
  </si>
  <si>
    <t>Použité zdroje celkem</t>
  </si>
  <si>
    <t>g=e-f</t>
  </si>
  <si>
    <t>h=e-f</t>
  </si>
  <si>
    <t>PO 2 - Terciární vzdělávání, výzkum a vývoj</t>
  </si>
  <si>
    <t>2.2 Vysokoškolské vzdělávání</t>
  </si>
  <si>
    <t>2.3 Lidské zdroje ve VaV</t>
  </si>
  <si>
    <t>PO 2 - Regionální VaV centra</t>
  </si>
  <si>
    <t>2.1 Regionální VaV centra</t>
  </si>
  <si>
    <t>PO 3 - Komercializace a popularizace VaV</t>
  </si>
  <si>
    <t>PO 4 – Infrastruktura pro výuku na VŠ spojenou s výzkumem</t>
  </si>
  <si>
    <t>4.1 Infrastruktura pro výuku na VŠ spojenou s výzkumem</t>
  </si>
  <si>
    <t>C  e  l  k  e  m</t>
  </si>
  <si>
    <t>Vratka nevyčerpaných prostředků</t>
  </si>
  <si>
    <t>Název údaje</t>
  </si>
  <si>
    <t>I. Běžné prostředky</t>
  </si>
  <si>
    <t>II. Kapitálové prostředky</t>
  </si>
  <si>
    <t>III. Celkem</t>
  </si>
  <si>
    <r>
      <t xml:space="preserve">poskytnuto </t>
    </r>
    <r>
      <rPr>
        <sz val="8"/>
        <rFont val="Calibri"/>
        <family val="2"/>
        <charset val="238"/>
      </rPr>
      <t>(2)</t>
    </r>
  </si>
  <si>
    <t>v tom:</t>
  </si>
  <si>
    <t>získané přes kapitolu MŠMT</t>
  </si>
  <si>
    <t>dotace spojené se vzdělávací činností</t>
  </si>
  <si>
    <t>dotace na VaV</t>
  </si>
  <si>
    <t xml:space="preserve">Název akce </t>
  </si>
  <si>
    <t xml:space="preserve">poskytnuté </t>
  </si>
  <si>
    <t>j=f+h+i</t>
  </si>
  <si>
    <t>FRIM</t>
  </si>
  <si>
    <t>FPP</t>
  </si>
  <si>
    <t>FÚUP</t>
  </si>
  <si>
    <t>l= f+k</t>
  </si>
  <si>
    <t>C</t>
  </si>
  <si>
    <t>Stipendia pro studenty doktorských studijních programů</t>
  </si>
  <si>
    <t>D</t>
  </si>
  <si>
    <t>Zahraniční studenti a mezinárodní spolupráce</t>
  </si>
  <si>
    <t>F</t>
  </si>
  <si>
    <t>Fond vzdělávací politiky</t>
  </si>
  <si>
    <t>M</t>
  </si>
  <si>
    <t>Mimořádné aktivity</t>
  </si>
  <si>
    <t>S</t>
  </si>
  <si>
    <t>Sociální stipendia</t>
  </si>
  <si>
    <t>U</t>
  </si>
  <si>
    <t>Ubytovací stipendia</t>
  </si>
  <si>
    <t>G</t>
  </si>
  <si>
    <t>Fond rozvoje vysokých škol</t>
  </si>
  <si>
    <t>I</t>
  </si>
  <si>
    <t>Rozvojové programy</t>
  </si>
  <si>
    <t>J</t>
  </si>
  <si>
    <t>Dotace na ubytování a stravování</t>
  </si>
  <si>
    <t>A+B</t>
  </si>
  <si>
    <t>Vratka nevyčerp. prostředků</t>
  </si>
  <si>
    <t>OON</t>
  </si>
  <si>
    <t>Územní rozpočty</t>
  </si>
  <si>
    <t>f*</t>
  </si>
  <si>
    <t>Ostatní kapitoly státního rozpočtu</t>
  </si>
  <si>
    <t>j=f+i</t>
  </si>
  <si>
    <t>f**</t>
  </si>
  <si>
    <t>Tabulka 10.a   Neinvestiční náklady a výnosy - oblast stravování</t>
  </si>
  <si>
    <t>Tabulka 10.b   Neinvestiční náklady a výnosy - oblast ubytování</t>
  </si>
  <si>
    <t xml:space="preserve">       dotace spojené s programy reprodukce majetku</t>
  </si>
  <si>
    <t xml:space="preserve">       příspěvek</t>
  </si>
  <si>
    <t xml:space="preserve">       ostatní dotace</t>
  </si>
  <si>
    <r>
      <t xml:space="preserve">Prostředky z veřejných zdrojů (dotace a příspěvky) národní i zahraniční  </t>
    </r>
    <r>
      <rPr>
        <b/>
        <sz val="8"/>
        <rFont val="Calibri"/>
        <family val="2"/>
        <charset val="238"/>
      </rPr>
      <t>(ř.2+ř.27)</t>
    </r>
  </si>
  <si>
    <r>
      <t xml:space="preserve"> v tom: </t>
    </r>
    <r>
      <rPr>
        <b/>
        <sz val="10"/>
        <rFont val="Calibri"/>
        <family val="2"/>
        <charset val="238"/>
      </rPr>
      <t xml:space="preserve">1. prostředky plynoucí přes (z) veřejné rozpočty ČR   </t>
    </r>
    <r>
      <rPr>
        <b/>
        <sz val="8"/>
        <rFont val="Calibri"/>
        <family val="2"/>
        <charset val="238"/>
      </rPr>
      <t>(ř.3+ř.13+ř.20)</t>
    </r>
  </si>
  <si>
    <r>
      <t xml:space="preserve">získané přes kapitolu MŠMT  </t>
    </r>
    <r>
      <rPr>
        <sz val="8"/>
        <rFont val="Calibri"/>
        <family val="2"/>
        <charset val="238"/>
      </rPr>
      <t>(ř.4+ř.7)</t>
    </r>
  </si>
  <si>
    <r>
      <t xml:space="preserve">dotace ostatní  </t>
    </r>
    <r>
      <rPr>
        <sz val="8"/>
        <rFont val="Calibri"/>
        <family val="2"/>
        <charset val="238"/>
      </rPr>
      <t>(ř.8+ř.12)</t>
    </r>
  </si>
  <si>
    <r>
      <t xml:space="preserve">dotace spojené se vzdělávací činností  </t>
    </r>
    <r>
      <rPr>
        <sz val="8"/>
        <rFont val="Calibri"/>
        <family val="2"/>
        <charset val="238"/>
      </rPr>
      <t>(ř.9+ř.10+ř.11)</t>
    </r>
  </si>
  <si>
    <r>
      <t xml:space="preserve">získané přes ostatní kapitoly státního rozpočtu  </t>
    </r>
    <r>
      <rPr>
        <sz val="8"/>
        <rFont val="Calibri"/>
        <family val="2"/>
        <charset val="238"/>
      </rPr>
      <t>(ř.14+ř.17)</t>
    </r>
  </si>
  <si>
    <r>
      <t xml:space="preserve">dotace na operační programy EU  </t>
    </r>
    <r>
      <rPr>
        <sz val="8"/>
        <rFont val="Calibri"/>
        <family val="2"/>
        <charset val="238"/>
      </rPr>
      <t>(ř.15+ř.16)</t>
    </r>
  </si>
  <si>
    <r>
      <t xml:space="preserve">dotace ostatní  </t>
    </r>
    <r>
      <rPr>
        <sz val="8"/>
        <rFont val="Calibri"/>
        <family val="2"/>
        <charset val="238"/>
      </rPr>
      <t>(ř.18+ř.19)</t>
    </r>
  </si>
  <si>
    <r>
      <t xml:space="preserve">získané přes územní rozpočty  </t>
    </r>
    <r>
      <rPr>
        <sz val="8"/>
        <rFont val="Calibri"/>
        <family val="2"/>
        <charset val="238"/>
      </rPr>
      <t>(ř.21+ř.24)</t>
    </r>
  </si>
  <si>
    <r>
      <t xml:space="preserve">dotace na operační programy EU  </t>
    </r>
    <r>
      <rPr>
        <sz val="8"/>
        <rFont val="Calibri"/>
        <family val="2"/>
        <charset val="238"/>
      </rPr>
      <t>(ř.22+ř.23)</t>
    </r>
  </si>
  <si>
    <r>
      <t xml:space="preserve">v tom: </t>
    </r>
    <r>
      <rPr>
        <b/>
        <sz val="10"/>
        <rFont val="Calibri"/>
        <family val="2"/>
        <charset val="238"/>
      </rPr>
      <t xml:space="preserve">2. veřejné prostředky ze zahraničí </t>
    </r>
    <r>
      <rPr>
        <sz val="10"/>
        <rFont val="Calibri"/>
        <family val="2"/>
        <charset val="238"/>
      </rPr>
      <t xml:space="preserve">(získané přímo VVŠ)  </t>
    </r>
    <r>
      <rPr>
        <sz val="8"/>
        <rFont val="Calibri"/>
        <family val="2"/>
        <charset val="238"/>
      </rPr>
      <t>(ř.28+ř.29)</t>
    </r>
  </si>
  <si>
    <r>
      <t xml:space="preserve">SOUHRN 1 </t>
    </r>
    <r>
      <rPr>
        <sz val="8"/>
        <rFont val="Calibri"/>
        <family val="2"/>
        <charset val="238"/>
      </rPr>
      <t>(4)  (ř.31+ř.36)</t>
    </r>
  </si>
  <si>
    <r>
      <t xml:space="preserve">dotace spojené se vzdělávací činností  </t>
    </r>
    <r>
      <rPr>
        <sz val="8"/>
        <rFont val="Calibri"/>
        <family val="2"/>
        <charset val="238"/>
      </rPr>
      <t>(ř.32+ř.33+ř.34+ř.35)</t>
    </r>
  </si>
  <si>
    <r>
      <t xml:space="preserve">získané přes kapitolu MŠMT  </t>
    </r>
    <r>
      <rPr>
        <sz val="8"/>
        <rFont val="Calibri"/>
        <family val="2"/>
        <charset val="238"/>
      </rPr>
      <t>(ř.5+ř.8)</t>
    </r>
  </si>
  <si>
    <r>
      <t xml:space="preserve">získané přes ostatní kapitoly státního rozpočtu </t>
    </r>
    <r>
      <rPr>
        <sz val="8"/>
        <rFont val="Calibri"/>
        <family val="2"/>
        <charset val="238"/>
      </rPr>
      <t xml:space="preserve"> (ř.15+ř.18)</t>
    </r>
  </si>
  <si>
    <r>
      <t xml:space="preserve">získané přes územní rozpočty  </t>
    </r>
    <r>
      <rPr>
        <sz val="8"/>
        <rFont val="Calibri"/>
        <family val="2"/>
        <charset val="238"/>
      </rPr>
      <t xml:space="preserve"> (ř.22+ř.25)</t>
    </r>
  </si>
  <si>
    <r>
      <t xml:space="preserve">veřejné prostředky ze zahraničí (získané přímo VVŠ) </t>
    </r>
    <r>
      <rPr>
        <sz val="8"/>
        <rFont val="Calibri"/>
        <family val="2"/>
        <charset val="238"/>
      </rPr>
      <t xml:space="preserve"> (ř.28)</t>
    </r>
  </si>
  <si>
    <r>
      <t xml:space="preserve">dotace na VaV  </t>
    </r>
    <r>
      <rPr>
        <sz val="8"/>
        <rFont val="Calibri"/>
        <family val="2"/>
        <charset val="238"/>
      </rPr>
      <t>(ř.37+ř.38+ř.39+ř.40)</t>
    </r>
  </si>
  <si>
    <r>
      <t xml:space="preserve">získané přes kapitolu MŠMT  </t>
    </r>
    <r>
      <rPr>
        <sz val="8"/>
        <rFont val="Calibri"/>
        <family val="2"/>
        <charset val="238"/>
      </rPr>
      <t>(ř.6+ř.12)</t>
    </r>
  </si>
  <si>
    <r>
      <t xml:space="preserve">získané přes ostatní kapitoly státního rozpočtu  </t>
    </r>
    <r>
      <rPr>
        <sz val="8"/>
        <rFont val="Calibri"/>
        <family val="2"/>
        <charset val="238"/>
      </rPr>
      <t>(ř.16+ř.19)</t>
    </r>
  </si>
  <si>
    <r>
      <t xml:space="preserve">získané přes územní rozpočty </t>
    </r>
    <r>
      <rPr>
        <sz val="8"/>
        <rFont val="Calibri"/>
        <family val="2"/>
        <charset val="238"/>
      </rPr>
      <t>(ř.23+ř.26)</t>
    </r>
  </si>
  <si>
    <r>
      <t xml:space="preserve">veřejné prostředky ze zahraničí (získané přímo VVŠ) </t>
    </r>
    <r>
      <rPr>
        <sz val="8"/>
        <rFont val="Calibri"/>
        <family val="2"/>
        <charset val="238"/>
      </rPr>
      <t>(ř.29)</t>
    </r>
  </si>
  <si>
    <r>
      <t xml:space="preserve">SOUHRN 2  </t>
    </r>
    <r>
      <rPr>
        <b/>
        <sz val="8"/>
        <rFont val="Calibri"/>
        <family val="2"/>
        <charset val="238"/>
      </rPr>
      <t>(ř.42+ř.46)</t>
    </r>
  </si>
  <si>
    <r>
      <t xml:space="preserve">dotace spojené se vzdělávací činností  </t>
    </r>
    <r>
      <rPr>
        <sz val="8"/>
        <rFont val="Calibri"/>
        <family val="2"/>
        <charset val="238"/>
      </rPr>
      <t>(ř.43+ř.44+ř.45)</t>
    </r>
  </si>
  <si>
    <r>
      <t xml:space="preserve">dotace ostatní  </t>
    </r>
    <r>
      <rPr>
        <sz val="8"/>
        <rFont val="Calibri"/>
        <family val="2"/>
        <charset val="238"/>
      </rPr>
      <t>(ř.8+ř.18+ř.25)</t>
    </r>
  </si>
  <si>
    <r>
      <t xml:space="preserve">veřejné prostředky ze zahraničí (získané přímo VVŠ)  </t>
    </r>
    <r>
      <rPr>
        <sz val="8"/>
        <rFont val="Calibri"/>
        <family val="2"/>
        <charset val="238"/>
      </rPr>
      <t>(ř.28)</t>
    </r>
  </si>
  <si>
    <r>
      <t xml:space="preserve">dotace na VaV </t>
    </r>
    <r>
      <rPr>
        <sz val="8"/>
        <rFont val="Calibri"/>
        <family val="2"/>
        <charset val="238"/>
      </rPr>
      <t xml:space="preserve"> (ř.47+ř.48+ř.49)</t>
    </r>
  </si>
  <si>
    <r>
      <t xml:space="preserve">dotace ostatní </t>
    </r>
    <r>
      <rPr>
        <sz val="8"/>
        <rFont val="Calibri"/>
        <family val="2"/>
        <charset val="238"/>
      </rPr>
      <t xml:space="preserve"> (ř.12+ř.19+ř.26)</t>
    </r>
  </si>
  <si>
    <r>
      <t xml:space="preserve">veřejné prostředky ze zahraničí (získané přímo VVŠ)   </t>
    </r>
    <r>
      <rPr>
        <sz val="8"/>
        <rFont val="Calibri"/>
        <family val="2"/>
        <charset val="238"/>
      </rPr>
      <t>(ř.29)</t>
    </r>
  </si>
  <si>
    <t>j=e-f</t>
  </si>
  <si>
    <t>d=a+b+c</t>
  </si>
  <si>
    <t xml:space="preserve">          Příspěvek</t>
  </si>
  <si>
    <t xml:space="preserve">          Dotace</t>
  </si>
  <si>
    <t xml:space="preserve">     IP na mezinárodní spolupráci ČR ve VaV</t>
  </si>
  <si>
    <t xml:space="preserve">     Aplikovaný výzkum</t>
  </si>
  <si>
    <t xml:space="preserve">     NPV</t>
  </si>
  <si>
    <t xml:space="preserve">     IP na dlouh. koncepční rozvoj výzk. organizací</t>
  </si>
  <si>
    <t xml:space="preserve">     OP VK -Vzdělávání pro konkurenceschopnost</t>
  </si>
  <si>
    <t xml:space="preserve">     OP VaVpI - Výzkum a vývoj pro inovace</t>
  </si>
  <si>
    <t>3=sl.2/12/sl.1</t>
  </si>
  <si>
    <t>6=sl.5/12     /sl.4</t>
  </si>
  <si>
    <t>9=sl.8/12   /sl.7</t>
  </si>
  <si>
    <t>j= f+i</t>
  </si>
  <si>
    <r>
      <rPr>
        <sz val="8"/>
        <rFont val="Calibri"/>
        <family val="2"/>
        <charset val="238"/>
      </rPr>
      <t>(2)</t>
    </r>
    <r>
      <rPr>
        <sz val="10"/>
        <rFont val="Calibri"/>
        <family val="2"/>
        <charset val="238"/>
      </rPr>
      <t xml:space="preserve"> Jedná se o finanční prostředky poskytnuté  vysoké škole rozhodnutím (sloupec 1, 3, 5) a použité na určitý účel v souladu s rozhodnutím (sloupec 2, 4, 6). 
</t>
    </r>
    <r>
      <rPr>
        <u/>
        <sz val="10"/>
        <rFont val="Calibri"/>
        <family val="2"/>
        <charset val="238"/>
      </rPr>
      <t>Poskytnuto</t>
    </r>
    <r>
      <rPr>
        <sz val="10"/>
        <rFont val="Calibri"/>
        <family val="2"/>
        <charset val="238"/>
      </rPr>
      <t xml:space="preserve">: jedná se o finanční prostředky, které vysoká škola v daném kalendářním roce získala na základě rozhodnutí. </t>
    </r>
    <r>
      <rPr>
        <u/>
        <sz val="10"/>
        <rFont val="Calibri"/>
        <family val="2"/>
        <charset val="238"/>
      </rPr>
      <t>Použito</t>
    </r>
    <r>
      <rPr>
        <sz val="10"/>
        <rFont val="Calibri"/>
        <family val="2"/>
        <charset val="238"/>
      </rPr>
      <t>: jedná se o finanční prostředky, které VŠ v daném kalendářním roce použila na účel v souladu s rozhodnutím.</t>
    </r>
  </si>
  <si>
    <r>
      <t xml:space="preserve">dotace na programy strukturálních fondů </t>
    </r>
    <r>
      <rPr>
        <sz val="8"/>
        <rFont val="Calibri"/>
        <family val="2"/>
        <charset val="238"/>
      </rPr>
      <t xml:space="preserve">(3) </t>
    </r>
    <r>
      <rPr>
        <sz val="8"/>
        <rFont val="Calibri"/>
        <family val="2"/>
        <charset val="238"/>
      </rPr>
      <t xml:space="preserve"> (ř.5+ř.6)</t>
    </r>
  </si>
  <si>
    <r>
      <t xml:space="preserve">dotace na programy strukturálních fondů </t>
    </r>
    <r>
      <rPr>
        <sz val="8"/>
        <rFont val="Calibri"/>
        <family val="2"/>
        <charset val="238"/>
      </rPr>
      <t>(ř.5+ř.15+ř.22)</t>
    </r>
  </si>
  <si>
    <r>
      <t>dotace na programy strukturálních fondů</t>
    </r>
    <r>
      <rPr>
        <sz val="8"/>
        <rFont val="Calibri"/>
        <family val="2"/>
        <charset val="238"/>
      </rPr>
      <t xml:space="preserve">  (ř.6+ř.16+ř.23)</t>
    </r>
  </si>
  <si>
    <t xml:space="preserve">     Základní výzkum</t>
  </si>
  <si>
    <t xml:space="preserve">     IP na uskutečňování výzkumných záměrů</t>
  </si>
  <si>
    <t xml:space="preserve">  (bez prostředků poskytovaných na programové financování, na operační programy a VaV)</t>
  </si>
  <si>
    <t xml:space="preserve">               (bez prostředků poskytovaných na operační programy EU) </t>
  </si>
  <si>
    <r>
      <t xml:space="preserve">dotace ostatní  </t>
    </r>
    <r>
      <rPr>
        <sz val="8"/>
        <rFont val="Calibri"/>
        <family val="2"/>
        <charset val="238"/>
      </rPr>
      <t>(ř.25+ř.26)</t>
    </r>
  </si>
  <si>
    <t xml:space="preserve">Struktura celkového CASH FLOW                      </t>
  </si>
  <si>
    <t>Minulé období</t>
  </si>
  <si>
    <t>Běžné období</t>
  </si>
  <si>
    <t>Rozdíl</t>
  </si>
  <si>
    <t>Vliv na CF</t>
  </si>
  <si>
    <t xml:space="preserve">Hospodářský výsledek bežného roku                  </t>
  </si>
  <si>
    <t>001</t>
  </si>
  <si>
    <t>002</t>
  </si>
  <si>
    <t xml:space="preserve">Rezervy řízené předpisy                            </t>
  </si>
  <si>
    <t>003</t>
  </si>
  <si>
    <t xml:space="preserve">Přechodné účty pasivní                             </t>
  </si>
  <si>
    <t>004</t>
  </si>
  <si>
    <t xml:space="preserve">     Výdaje příštích období                        </t>
  </si>
  <si>
    <t>005</t>
  </si>
  <si>
    <t xml:space="preserve">     Výnosy příštích období                        </t>
  </si>
  <si>
    <t>006</t>
  </si>
  <si>
    <t xml:space="preserve">     Kursové rozdíly pasivní                       </t>
  </si>
  <si>
    <t>007</t>
  </si>
  <si>
    <t xml:space="preserve">     Dohadné účty pasivní                          </t>
  </si>
  <si>
    <t>008</t>
  </si>
  <si>
    <t xml:space="preserve">Přechodné účty aktivní                             </t>
  </si>
  <si>
    <t>009</t>
  </si>
  <si>
    <t xml:space="preserve">     Náklady příštích období                       </t>
  </si>
  <si>
    <t>010</t>
  </si>
  <si>
    <t xml:space="preserve">     Příjmy příštích období                        </t>
  </si>
  <si>
    <t>011</t>
  </si>
  <si>
    <t xml:space="preserve">     Kursové rozdíly aktivní                       </t>
  </si>
  <si>
    <t xml:space="preserve">     Dohadné účty aktivní                          </t>
  </si>
  <si>
    <t xml:space="preserve">Pohledávky celkem                                  </t>
  </si>
  <si>
    <t xml:space="preserve">     Z obchodního styku                            </t>
  </si>
  <si>
    <t>015</t>
  </si>
  <si>
    <t xml:space="preserve">     K účastníkům sdružení                         </t>
  </si>
  <si>
    <t>016</t>
  </si>
  <si>
    <t xml:space="preserve">     Za institucemi soc. zabezp. a zdravot. pojištění </t>
  </si>
  <si>
    <t>017</t>
  </si>
  <si>
    <t xml:space="preserve">     Daň z příjmu                                  </t>
  </si>
  <si>
    <t xml:space="preserve">     Ostatní přímé daně                            </t>
  </si>
  <si>
    <t xml:space="preserve">     Daň z přidané hodnoty                         </t>
  </si>
  <si>
    <t>020</t>
  </si>
  <si>
    <t xml:space="preserve">     Ostatní daně a poplatky                       </t>
  </si>
  <si>
    <t xml:space="preserve">     Ze vztahu ke statnímu rozpočtu                </t>
  </si>
  <si>
    <t xml:space="preserve">     Ze vztahu k rozpočtu organů ÚSC               </t>
  </si>
  <si>
    <t>023</t>
  </si>
  <si>
    <t xml:space="preserve">     Za zaměstnanci                                </t>
  </si>
  <si>
    <t>024</t>
  </si>
  <si>
    <t xml:space="preserve">     Z emitovaných dluhopisů a jiné pohledávky    </t>
  </si>
  <si>
    <t xml:space="preserve">     Opravná položka k pohledávkám                 </t>
  </si>
  <si>
    <t xml:space="preserve">Ceniny                                            </t>
  </si>
  <si>
    <t>027</t>
  </si>
  <si>
    <t xml:space="preserve">Majetkové cenné papíry                             </t>
  </si>
  <si>
    <t xml:space="preserve">Dlužné cenné pap. a vlastní dluhopisy              </t>
  </si>
  <si>
    <t>Ostatní cenné papíry a pořízení krátkodob. finan. majetku</t>
  </si>
  <si>
    <t>030</t>
  </si>
  <si>
    <t xml:space="preserve">Zásoby celkem                                      </t>
  </si>
  <si>
    <t xml:space="preserve">     Materiál na skladě a na cestě                 </t>
  </si>
  <si>
    <t xml:space="preserve">     Nedokončená výroba a polotovary vlastní výroby     </t>
  </si>
  <si>
    <t>033</t>
  </si>
  <si>
    <t xml:space="preserve">     Výrobky                                       </t>
  </si>
  <si>
    <t>034</t>
  </si>
  <si>
    <t xml:space="preserve">     Zvířata                                       </t>
  </si>
  <si>
    <t>035</t>
  </si>
  <si>
    <t xml:space="preserve">     Zboží na skladě a na cestě                    </t>
  </si>
  <si>
    <t>036</t>
  </si>
  <si>
    <t xml:space="preserve">     Poskytnuté zálohy na zásoby                   </t>
  </si>
  <si>
    <t>037</t>
  </si>
  <si>
    <t xml:space="preserve">Krátkodobé závazky                                 </t>
  </si>
  <si>
    <t>038</t>
  </si>
  <si>
    <t xml:space="preserve">     Dodavatelé                                    </t>
  </si>
  <si>
    <t>039</t>
  </si>
  <si>
    <t xml:space="preserve">     Směnky k úhradě                               </t>
  </si>
  <si>
    <t>040</t>
  </si>
  <si>
    <t xml:space="preserve">     Přijaté zálohy                                </t>
  </si>
  <si>
    <t xml:space="preserve">     Ostatní závazky                               </t>
  </si>
  <si>
    <t xml:space="preserve">     Zaměstnanci                                   </t>
  </si>
  <si>
    <t xml:space="preserve">     Ostatní závazky vůči zaměstnancům             </t>
  </si>
  <si>
    <t>044</t>
  </si>
  <si>
    <t xml:space="preserve">     K institucím soc. zabezp. a zdravot. Pojištění</t>
  </si>
  <si>
    <t>045</t>
  </si>
  <si>
    <t>046</t>
  </si>
  <si>
    <t xml:space="preserve">     Ostatní přímé daně                       </t>
  </si>
  <si>
    <t>047</t>
  </si>
  <si>
    <t>048</t>
  </si>
  <si>
    <t>049</t>
  </si>
  <si>
    <t xml:space="preserve">     Ze vztahu ke státnímu rozpočtu                </t>
  </si>
  <si>
    <t>050</t>
  </si>
  <si>
    <t xml:space="preserve">     Ze vztahu k rozpočtu ÚSC                      </t>
  </si>
  <si>
    <t xml:space="preserve">     Jiné závazky                                  </t>
  </si>
  <si>
    <t>053</t>
  </si>
  <si>
    <t xml:space="preserve">Krátkodobé bankovní úvěry                          </t>
  </si>
  <si>
    <t>054</t>
  </si>
  <si>
    <t xml:space="preserve">Přijaté finanční výpomoci                          </t>
  </si>
  <si>
    <t>055</t>
  </si>
  <si>
    <t xml:space="preserve">Cash flow provozní                                 </t>
  </si>
  <si>
    <t>056</t>
  </si>
  <si>
    <t xml:space="preserve">Nehmotný dlouhodobý majetek                        </t>
  </si>
  <si>
    <t>057</t>
  </si>
  <si>
    <t xml:space="preserve">     Nehmotné výsledky výzkumu a vývoje            </t>
  </si>
  <si>
    <t>058</t>
  </si>
  <si>
    <t xml:space="preserve">     Software                                      </t>
  </si>
  <si>
    <t>059</t>
  </si>
  <si>
    <t xml:space="preserve">     Předměty ocenitelných práv                    </t>
  </si>
  <si>
    <t>060</t>
  </si>
  <si>
    <t xml:space="preserve">     Drobný  dlouhodobý nehmotný majetek           </t>
  </si>
  <si>
    <t xml:space="preserve">     Ostatní  dlouhodobý nehmotný majetek          </t>
  </si>
  <si>
    <t xml:space="preserve">     Nedokončené nehmotné investice                </t>
  </si>
  <si>
    <t xml:space="preserve">     Poskytnuté zálohy na nehmot. dlouhod. majetek      </t>
  </si>
  <si>
    <t>064</t>
  </si>
  <si>
    <t xml:space="preserve">Oprávky celkem                                     </t>
  </si>
  <si>
    <t>065</t>
  </si>
  <si>
    <t xml:space="preserve">     K nehmotným výsledkům výzkumné činnosti         </t>
  </si>
  <si>
    <t xml:space="preserve">     K softwaru                                    </t>
  </si>
  <si>
    <t xml:space="preserve">     K předmětům ocenitelných práv                 </t>
  </si>
  <si>
    <t>068</t>
  </si>
  <si>
    <t xml:space="preserve">     K drobnému nehmot. dlouhodobému majetku   </t>
  </si>
  <si>
    <t xml:space="preserve">     K ostatnímu nehmot. dlouhodobému majetku</t>
  </si>
  <si>
    <t>070</t>
  </si>
  <si>
    <t xml:space="preserve">Hmotný dlouhodobý majetek                          </t>
  </si>
  <si>
    <t>071</t>
  </si>
  <si>
    <t xml:space="preserve">     Pozemky                                       </t>
  </si>
  <si>
    <t xml:space="preserve">     Umělecká díla a sbírky                        </t>
  </si>
  <si>
    <t xml:space="preserve">     Stavby                                        </t>
  </si>
  <si>
    <t xml:space="preserve">     Samostatné movité věci a soubory movité věcí     </t>
  </si>
  <si>
    <t>075</t>
  </si>
  <si>
    <t xml:space="preserve">     Pěstitelské celky trvalých porostů            </t>
  </si>
  <si>
    <t>076</t>
  </si>
  <si>
    <t xml:space="preserve">     Základní stádo a tažná zvířata                </t>
  </si>
  <si>
    <t>077</t>
  </si>
  <si>
    <t xml:space="preserve">     Drobný hmotný dlouhodobý majetek              </t>
  </si>
  <si>
    <t xml:space="preserve">     Ostatní hmotný dlouhodobý majetek</t>
  </si>
  <si>
    <t xml:space="preserve">     Nedokončené hmotné investice                  </t>
  </si>
  <si>
    <t>080</t>
  </si>
  <si>
    <t xml:space="preserve">     Poskytnuté zálohy na hmotný dlouhodobý majetek</t>
  </si>
  <si>
    <t xml:space="preserve">     Ke stavbám                                    </t>
  </si>
  <si>
    <t>083</t>
  </si>
  <si>
    <t xml:space="preserve">     K movitým věcem a souborům movitých věcí           </t>
  </si>
  <si>
    <t>084</t>
  </si>
  <si>
    <t xml:space="preserve">     K pěstitelským celkům trvalých porostů        </t>
  </si>
  <si>
    <t xml:space="preserve">     K zakladnímu stádu a tažným zvířatům          </t>
  </si>
  <si>
    <t xml:space="preserve">     K drobnému hmotnému dlouhodobému majetku      </t>
  </si>
  <si>
    <t>087</t>
  </si>
  <si>
    <t xml:space="preserve">     K ostatnímu hmotnému dlouhodobému majetku     </t>
  </si>
  <si>
    <t xml:space="preserve">Korekce vyloučením odpisů                          </t>
  </si>
  <si>
    <t xml:space="preserve">Dlouhodobý finanční majetek                        </t>
  </si>
  <si>
    <t>090</t>
  </si>
  <si>
    <t xml:space="preserve">     Podíl. cennné papíry a vklady - rozhodný vliv        </t>
  </si>
  <si>
    <t>091</t>
  </si>
  <si>
    <t xml:space="preserve">     Podíl. cenné papíry a vklady - podstatný vliv      </t>
  </si>
  <si>
    <t>092</t>
  </si>
  <si>
    <t xml:space="preserve">     Ostatní dlouhodobé cenné papíry a vklady      </t>
  </si>
  <si>
    <t>093</t>
  </si>
  <si>
    <t xml:space="preserve">     Půjčky podnikům ve skupině                    </t>
  </si>
  <si>
    <t>094</t>
  </si>
  <si>
    <t xml:space="preserve">     Ostatní dlouhodobý finanční majetek           </t>
  </si>
  <si>
    <t>095</t>
  </si>
  <si>
    <t xml:space="preserve">Cash flow z investiční činnosti                    </t>
  </si>
  <si>
    <t>096</t>
  </si>
  <si>
    <t xml:space="preserve">Dlouhodobé závazky celkem                          </t>
  </si>
  <si>
    <t>097</t>
  </si>
  <si>
    <t xml:space="preserve">     Emitované dluhopisy                           </t>
  </si>
  <si>
    <t>098</t>
  </si>
  <si>
    <t xml:space="preserve">     Závazky z pronájmu                            </t>
  </si>
  <si>
    <t>099</t>
  </si>
  <si>
    <t xml:space="preserve">     Dlouhodobě přijaté zálohy                     </t>
  </si>
  <si>
    <t xml:space="preserve">     Dlouhodobě směnky k úhradě                    </t>
  </si>
  <si>
    <t xml:space="preserve">     Ostatní dlouhodobé závazky                    </t>
  </si>
  <si>
    <t xml:space="preserve">Dlouhodobé bankovní úvěry                          </t>
  </si>
  <si>
    <t xml:space="preserve">Vlastní jmění                                      </t>
  </si>
  <si>
    <t xml:space="preserve">Fondy                                              </t>
  </si>
  <si>
    <t xml:space="preserve">Oceňovací rozdíly z přecenění majetku a závazků    </t>
  </si>
  <si>
    <t xml:space="preserve">Nerozděl. zisk, neuhraz. ztráta minulých let            </t>
  </si>
  <si>
    <t xml:space="preserve">Hospodářský výsledek ve schvalovacím řízení        </t>
  </si>
  <si>
    <t xml:space="preserve">Korekce snížením disponibilního zisku běžného roku </t>
  </si>
  <si>
    <t xml:space="preserve">Cash flow z finanční činnosti                      </t>
  </si>
  <si>
    <t xml:space="preserve">Cash flow celkové                                  </t>
  </si>
  <si>
    <t xml:space="preserve">Stav peněžních prostředků                          </t>
  </si>
  <si>
    <t>příjmy z prodeje nehm. a hmot.dlouhod.majetku</t>
  </si>
  <si>
    <t>A</t>
  </si>
  <si>
    <t>A.1</t>
  </si>
  <si>
    <t>A.2</t>
  </si>
  <si>
    <t>A.3</t>
  </si>
  <si>
    <t>A.4</t>
  </si>
  <si>
    <t>B</t>
  </si>
  <si>
    <t>C.1</t>
  </si>
  <si>
    <t>C.2</t>
  </si>
  <si>
    <t>C.3</t>
  </si>
  <si>
    <t>C.4</t>
  </si>
  <si>
    <t>D.3</t>
  </si>
  <si>
    <t>D.1</t>
  </si>
  <si>
    <t>D.2</t>
  </si>
  <si>
    <t>E</t>
  </si>
  <si>
    <r>
      <t xml:space="preserve">Tabulka 5   Veřejné zdroje financování VVŠ: prostředky poskytnuté a prostředky použité </t>
    </r>
    <r>
      <rPr>
        <sz val="8"/>
        <rFont val="Calibri"/>
        <family val="2"/>
        <charset val="238"/>
      </rPr>
      <t>(1)</t>
    </r>
  </si>
  <si>
    <t>Tabulka 5.a   Financování vzdělávací a vědecké, výzkumné, vývojové a inovační, umělecké a další tvůrčí činnosti</t>
  </si>
  <si>
    <t xml:space="preserve">Tabulka 5.b   Financování výzkumu a vývoje  </t>
  </si>
  <si>
    <t>Tabulka 5.c  Financování programů reprodukce majetku</t>
  </si>
  <si>
    <t>Tabulka 5.d   Financování programů strukturálních fondů</t>
  </si>
  <si>
    <t>počáteční stav k 1. 1.</t>
  </si>
  <si>
    <t>ze zisku za předchozí rok</t>
  </si>
  <si>
    <t>ze  zisku za předchozí rok</t>
  </si>
  <si>
    <t>Součet počátečních stavů fondů k 1. 1. roku (pole a1) se rovná  údaji z řádku 0089 sl. 1 tab. 1 - Rozvaha.</t>
  </si>
  <si>
    <t>Součet koncových stavů fondů k 31. 12. roku (pole e1) se rovná  údaji z řádku 0089 sl. 2 tab. 1 - Rozvaha.</t>
  </si>
  <si>
    <t>Součet hodnot sloupku "b", resp. "c"  za oblast stravování a sloupku "b", resp. "c" za oblast ubytování se rovná součtu hodnot z řádku 0042 sl. 1, resp. sl. 2 dílčího výkazu zisku a ztrát (Tab. 2) za součást školy KaM.</t>
  </si>
  <si>
    <t>Součet hodnot sloupků "h", resp. "k"  za oblast stravování a sloupků "h", resp. "k" za oblast ubytování se rovná součtu hodnot z řádku 0079 sl. 1, resp. sl. 2 dílčího výkazu zisku a ztrát (Tab. 2) za součást školy KaM.</t>
  </si>
  <si>
    <r>
      <rPr>
        <sz val="8"/>
        <rFont val="Calibri"/>
        <family val="2"/>
        <charset val="238"/>
      </rPr>
      <t>(3)</t>
    </r>
    <r>
      <rPr>
        <sz val="10"/>
        <rFont val="Calibri"/>
        <family val="2"/>
        <charset val="238"/>
      </rPr>
      <t xml:space="preserve"> Jedná se o veřejné prostředky na financování projektů strukturálních fondů, zahrnuje všechny veřejné prostředky (jak evropskou, tak českou část spolufinancování).</t>
    </r>
  </si>
  <si>
    <r>
      <rPr>
        <sz val="8"/>
        <rFont val="Calibri"/>
        <family val="2"/>
        <charset val="238"/>
      </rPr>
      <t xml:space="preserve">(4) </t>
    </r>
    <r>
      <rPr>
        <sz val="10"/>
        <rFont val="Calibri"/>
        <family val="2"/>
        <charset val="238"/>
      </rPr>
      <t>Část tabulky Souhrn 1 a Souhrn 2 slouží k třídění údajů uvedených v předchozích řádcích tabulky 5.</t>
    </r>
  </si>
  <si>
    <t>Výnosy (1)</t>
  </si>
  <si>
    <t>sl. b" Celkem = vazba na stipendijní fond (Tab. 11.c)</t>
  </si>
  <si>
    <t>Tabulka 4   Přehled o peněžních tocích (výkaz cash flow) za rok 2015</t>
  </si>
  <si>
    <r>
      <t xml:space="preserve">Součásti VVŠ </t>
    </r>
    <r>
      <rPr>
        <sz val="8"/>
        <rFont val="Clara Sans"/>
        <charset val="238"/>
      </rPr>
      <t>(1)</t>
    </r>
  </si>
  <si>
    <t>Rektorát</t>
  </si>
  <si>
    <t xml:space="preserve">Koleje a menzy </t>
  </si>
  <si>
    <t>Pedagogická fakulta</t>
  </si>
  <si>
    <t>Teologická fakulta</t>
  </si>
  <si>
    <t>Zemědělská fakulta</t>
  </si>
  <si>
    <t>Přírodovědecká fakulta</t>
  </si>
  <si>
    <t>Zdravotně sociální fakulta</t>
  </si>
  <si>
    <t>Fakulta rybářství a ochrany vod</t>
  </si>
  <si>
    <t>Filozofická fakulta</t>
  </si>
  <si>
    <t>Ekonomická fakulta</t>
  </si>
  <si>
    <t xml:space="preserve">(1) Členění se uvádí podle § 22 odst.1 a) zákona č.111/1998 Sb. </t>
  </si>
  <si>
    <t>Tabulka 3   Hospodářský výsledek za rok 2015</t>
  </si>
  <si>
    <t>Tabulka 2   Výkaz zisku a ztráty za rok 2015</t>
  </si>
  <si>
    <r>
      <t xml:space="preserve">Výkaz zisku a ztráty </t>
    </r>
    <r>
      <rPr>
        <sz val="8"/>
        <rFont val="Clara Sans"/>
        <charset val="238"/>
      </rPr>
      <t>(1)</t>
    </r>
  </si>
  <si>
    <r>
      <t xml:space="preserve"> Příloha č.2 k vyhlášce č. </t>
    </r>
    <r>
      <rPr>
        <b/>
        <sz val="9"/>
        <rFont val="Clara Sans"/>
        <charset val="238"/>
      </rPr>
      <t>504/2002 Sb.</t>
    </r>
    <r>
      <rPr>
        <sz val="9"/>
        <rFont val="Clara Sans"/>
        <charset val="238"/>
      </rPr>
      <t xml:space="preserve"> ve znění pozdějších předpisů</t>
    </r>
  </si>
  <si>
    <r>
      <t xml:space="preserve"> Jednotlivé položky se vykazují v tis. Kč (</t>
    </r>
    <r>
      <rPr>
        <sz val="10"/>
        <rFont val="Clara Sans"/>
        <charset val="238"/>
      </rPr>
      <t>§4, odst.3</t>
    </r>
    <r>
      <rPr>
        <b/>
        <sz val="10"/>
        <rFont val="Clara Sans"/>
        <charset val="238"/>
      </rPr>
      <t>)</t>
    </r>
  </si>
  <si>
    <r>
      <t xml:space="preserve">účet / součet </t>
    </r>
    <r>
      <rPr>
        <sz val="8"/>
        <rFont val="Clara Sans"/>
        <charset val="238"/>
      </rPr>
      <t>(2)</t>
    </r>
  </si>
  <si>
    <r>
      <t xml:space="preserve">řádek </t>
    </r>
    <r>
      <rPr>
        <sz val="8"/>
        <rFont val="Clara Sans"/>
        <charset val="238"/>
      </rPr>
      <t>(3)</t>
    </r>
  </si>
  <si>
    <r>
      <t xml:space="preserve">hlavní činnost </t>
    </r>
    <r>
      <rPr>
        <sz val="8"/>
        <rFont val="Clara Sans"/>
        <charset val="238"/>
      </rPr>
      <t>(4)</t>
    </r>
  </si>
  <si>
    <r>
      <t xml:space="preserve">doplňková (hospodářská) činnost </t>
    </r>
    <r>
      <rPr>
        <sz val="8"/>
        <rFont val="Clara Sans"/>
        <charset val="238"/>
      </rPr>
      <t>(4)</t>
    </r>
  </si>
  <si>
    <r>
      <rPr>
        <sz val="8"/>
        <rFont val="Clara Sans"/>
        <charset val="238"/>
      </rPr>
      <t>(1)</t>
    </r>
    <r>
      <rPr>
        <sz val="10"/>
        <rFont val="Clara Sans"/>
        <charset val="238"/>
      </rPr>
      <t xml:space="preserve"> Zpracování "Výkazu zisku a ztráty" se řídí § 6 a §§ 26 až 28  Vyhlášky 504/2002 Sb.</t>
    </r>
  </si>
  <si>
    <r>
      <rPr>
        <sz val="8"/>
        <rFont val="Clara Sans"/>
        <charset val="238"/>
      </rPr>
      <t>(2)</t>
    </r>
    <r>
      <rPr>
        <sz val="10"/>
        <rFont val="Clara Sans"/>
        <charset val="238"/>
      </rPr>
      <t xml:space="preserve"> Vyhláškou je dáno pouze označení a členění textů; čísla příslušných účtů jsou doplněna pro lepší orientaci ve výkazu.</t>
    </r>
  </si>
  <si>
    <r>
      <rPr>
        <sz val="8"/>
        <rFont val="Clara Sans"/>
        <charset val="238"/>
      </rPr>
      <t>(3)</t>
    </r>
    <r>
      <rPr>
        <sz val="10"/>
        <rFont val="Clara Sans"/>
        <charset val="238"/>
      </rPr>
      <t xml:space="preserve"> Číslování řádků a sloupců je závazné pro datové vstupní věty formátu F-JASU pro zpracování výkazů v MÚZO Praha s.r.o.</t>
    </r>
  </si>
  <si>
    <r>
      <rPr>
        <sz val="8"/>
        <rFont val="Clara Sans"/>
        <charset val="238"/>
      </rPr>
      <t>(4)</t>
    </r>
    <r>
      <rPr>
        <sz val="10"/>
        <rFont val="Clara Sans"/>
        <charset val="238"/>
      </rPr>
      <t xml:space="preserve"> Údaje se vyplňují  zaokrouhlené na dvě desetinná místa.</t>
    </r>
  </si>
  <si>
    <r>
      <t xml:space="preserve">Rozvaha (bilance) </t>
    </r>
    <r>
      <rPr>
        <sz val="8"/>
        <rFont val="Clara Sans"/>
        <charset val="238"/>
      </rPr>
      <t>(1)</t>
    </r>
  </si>
  <si>
    <r>
      <t xml:space="preserve"> Příloha č.1 k vyhlášce č. </t>
    </r>
    <r>
      <rPr>
        <b/>
        <sz val="9"/>
        <rFont val="Clara Sans"/>
        <charset val="238"/>
      </rPr>
      <t>504/2002 Sb.</t>
    </r>
    <r>
      <rPr>
        <sz val="9"/>
        <rFont val="Clara Sans"/>
        <charset val="238"/>
      </rPr>
      <t xml:space="preserve"> ve znění pozdějších předpisů</t>
    </r>
  </si>
  <si>
    <r>
      <t>Jednotlivé položky se vykazují v tis. Kč (</t>
    </r>
    <r>
      <rPr>
        <sz val="10"/>
        <rFont val="Clara Sans"/>
        <charset val="238"/>
      </rPr>
      <t>§4, odst.3</t>
    </r>
    <r>
      <rPr>
        <b/>
        <sz val="10"/>
        <rFont val="Clara Sans"/>
        <charset val="238"/>
      </rPr>
      <t>)</t>
    </r>
  </si>
  <si>
    <r>
      <t>řádek</t>
    </r>
    <r>
      <rPr>
        <sz val="9"/>
        <rFont val="Clara Sans"/>
        <charset val="238"/>
      </rPr>
      <t xml:space="preserve"> </t>
    </r>
    <r>
      <rPr>
        <sz val="8"/>
        <rFont val="Clara Sans"/>
        <charset val="238"/>
      </rPr>
      <t>(3)</t>
    </r>
  </si>
  <si>
    <r>
      <t>stav k 1.1.</t>
    </r>
    <r>
      <rPr>
        <b/>
        <sz val="8"/>
        <rFont val="Clara Sans"/>
        <charset val="238"/>
      </rPr>
      <t xml:space="preserve"> </t>
    </r>
    <r>
      <rPr>
        <sz val="8"/>
        <rFont val="Clara Sans"/>
        <charset val="238"/>
      </rPr>
      <t>(4)</t>
    </r>
  </si>
  <si>
    <r>
      <t>stav k 31.12.</t>
    </r>
    <r>
      <rPr>
        <sz val="8"/>
        <rFont val="Clara Sans"/>
        <charset val="238"/>
      </rPr>
      <t>(4)</t>
    </r>
  </si>
  <si>
    <r>
      <rPr>
        <sz val="8"/>
        <rFont val="Clara Sans"/>
        <charset val="238"/>
      </rPr>
      <t>(1)</t>
    </r>
    <r>
      <rPr>
        <i/>
        <sz val="10"/>
        <rFont val="Clara Sans"/>
        <charset val="238"/>
      </rPr>
      <t xml:space="preserve"> </t>
    </r>
    <r>
      <rPr>
        <sz val="10"/>
        <rFont val="Clara Sans"/>
        <charset val="238"/>
      </rPr>
      <t>Zpracování "Rozvahy" se řídí § 5 a §§ 7 až 25  Vyhlášky 504/2002 Sb.</t>
    </r>
  </si>
  <si>
    <r>
      <rPr>
        <sz val="8"/>
        <rFont val="Clara Sans"/>
        <charset val="238"/>
      </rPr>
      <t>(4)</t>
    </r>
    <r>
      <rPr>
        <sz val="10"/>
        <rFont val="Clara Sans"/>
        <charset val="238"/>
      </rPr>
      <t xml:space="preserve"> Údaje se vyplňují  zaokrouhlené na 2 desetinná místa.</t>
    </r>
  </si>
  <si>
    <t>x</t>
  </si>
  <si>
    <t>Tabulka 1   Rozvaha (bilance)  za rok 2015</t>
  </si>
  <si>
    <r>
      <t xml:space="preserve">Výnosy za rok </t>
    </r>
    <r>
      <rPr>
        <sz val="8"/>
        <rFont val="Clara Sans"/>
        <charset val="238"/>
      </rPr>
      <t xml:space="preserve"> (1)</t>
    </r>
  </si>
  <si>
    <r>
      <t xml:space="preserve">Transfer znalostí </t>
    </r>
    <r>
      <rPr>
        <sz val="8"/>
        <rFont val="Clara Sans"/>
        <charset val="238"/>
      </rPr>
      <t>(1)</t>
    </r>
  </si>
  <si>
    <r>
      <t xml:space="preserve">Příjmy z licenčních smluv </t>
    </r>
    <r>
      <rPr>
        <sz val="8"/>
        <rFont val="Clara Sans"/>
        <charset val="238"/>
      </rPr>
      <t>(2)</t>
    </r>
  </si>
  <si>
    <r>
      <t xml:space="preserve">Příjmy ze smluvního výzkumu </t>
    </r>
    <r>
      <rPr>
        <sz val="8"/>
        <rFont val="Clara Sans"/>
        <charset val="238"/>
      </rPr>
      <t>(3)</t>
    </r>
  </si>
  <si>
    <r>
      <t xml:space="preserve">Placené vzdělávací kurzy pro zaměstnance subjektů aplikační sféry </t>
    </r>
    <r>
      <rPr>
        <sz val="8"/>
        <rFont val="Clara Sans"/>
        <charset val="238"/>
      </rPr>
      <t>(4)</t>
    </r>
  </si>
  <si>
    <r>
      <t xml:space="preserve">Konzultace a poradenství </t>
    </r>
    <r>
      <rPr>
        <sz val="8"/>
        <rFont val="Clara Sans"/>
        <charset val="238"/>
      </rPr>
      <t>(5)</t>
    </r>
  </si>
  <si>
    <r>
      <t xml:space="preserve">Tržby  za vlastní služby </t>
    </r>
    <r>
      <rPr>
        <sz val="8"/>
        <rFont val="Clara Sans"/>
        <charset val="238"/>
      </rPr>
      <t>(6)</t>
    </r>
  </si>
  <si>
    <r>
      <t xml:space="preserve">prostory </t>
    </r>
    <r>
      <rPr>
        <sz val="8"/>
        <rFont val="Clara Sans"/>
        <charset val="238"/>
      </rPr>
      <t>(7)</t>
    </r>
  </si>
  <si>
    <r>
      <rPr>
        <sz val="8"/>
        <color indexed="8"/>
        <rFont val="Clara Sans"/>
        <charset val="238"/>
      </rPr>
      <t>(2)</t>
    </r>
    <r>
      <rPr>
        <sz val="10"/>
        <color indexed="8"/>
        <rFont val="Clara Sans"/>
        <charset val="238"/>
      </rPr>
      <t xml:space="preserve"> </t>
    </r>
    <r>
      <rPr>
        <b/>
        <sz val="10"/>
        <color indexed="8"/>
        <rFont val="Clara Sans"/>
        <charset val="238"/>
      </rPr>
      <t>Licenční smlouva</t>
    </r>
    <r>
      <rPr>
        <sz val="10"/>
        <color indexed="8"/>
        <rFont val="Clara Sans"/>
        <charset val="238"/>
      </rPr>
      <t xml:space="preserve"> je definována jako poskytnutí práva ve sjednaném rozsahu a na sjednaném území na nabytí či poskytnutí licence na některou z ochran duševního a průmyslového vlastnictví. Licenční smlouvy se uzavírají k patentovaným vynálezům, resp. zapsaným užitným vzorům, průmyslovým vzorům, topografii polovodičových výrobků, novým odrůdám rostlin a plemenům zvířat či k ochranným známkám písemnou smlouvou. Poskytovatel opravňuje nabyvatele ve sjednaném rozsahu a na sjednaném území k výkonu práv z duševního a průmyslového vlastnictví a nabyvatel se zavazuje k poskytování určité úplaty (licenční poplatky) nebo jiné majetkové hodnoty. Nabyvateli přitom nehrozí obvinění z narušení duševního vlastnictví či autorského práva ze strany poskytovatele.</t>
    </r>
  </si>
  <si>
    <r>
      <rPr>
        <sz val="8"/>
        <color indexed="8"/>
        <rFont val="Clara Sans"/>
        <charset val="238"/>
      </rPr>
      <t>(3)</t>
    </r>
    <r>
      <rPr>
        <sz val="10"/>
        <color indexed="8"/>
        <rFont val="Clara Sans"/>
        <charset val="238"/>
      </rPr>
      <t xml:space="preserve"> </t>
    </r>
    <r>
      <rPr>
        <b/>
        <sz val="10"/>
        <color indexed="8"/>
        <rFont val="Clara Sans"/>
        <charset val="238"/>
      </rPr>
      <t>Smluvní výzkum</t>
    </r>
    <r>
      <rPr>
        <sz val="10"/>
        <color indexed="8"/>
        <rFont val="Clara Sans"/>
        <charset val="238"/>
      </rPr>
      <t xml:space="preserve"> je výzkum na zakázku, který vychází ze spolupráce (interakce) specificky plnící především výzkumné potřeby subjektů aplikační sféry a vysokoškolská instituce je pro subjekt aplikační sféry realizuje dle jeho požadavků a potřeb. Za tento výzkum jsou jí tímto subjektem poskytovány finanční prostředky. Typicky zahrnuje rozsáhlejší projekty, originální výzkum a psaný report. Obvykle bývá výzkum na zakázku zadán jednou konkrétní externí organizací (pro její potřebu). Není rozhodující, zda finanční prostředky, které subjekt aplikační sféry na takový smluvní výzkum vynaložil, pochází z veřejných či soukromých zdrojů. Za smluvní výzkum nelze považovat případ, kdy je vysoká škola příjemcem účelové podpory na aplikovaný výzkum.</t>
    </r>
  </si>
  <si>
    <r>
      <rPr>
        <sz val="8"/>
        <color indexed="8"/>
        <rFont val="Clara Sans"/>
        <charset val="238"/>
      </rPr>
      <t>(4)</t>
    </r>
    <r>
      <rPr>
        <sz val="10"/>
        <color indexed="8"/>
        <rFont val="Clara Sans"/>
        <charset val="238"/>
      </rPr>
      <t xml:space="preserve"> </t>
    </r>
    <r>
      <rPr>
        <b/>
        <sz val="10"/>
        <color indexed="8"/>
        <rFont val="Clara Sans"/>
        <charset val="238"/>
      </rPr>
      <t>Placené vzdělávací kurzy</t>
    </r>
    <r>
      <rPr>
        <sz val="10"/>
        <color indexed="8"/>
        <rFont val="Clara Sans"/>
        <charset val="238"/>
      </rPr>
      <t xml:space="preserve"> prohlubující kvalifikaci zaměstnanců subjektů aplikační sféry (např. podnikové vzdělávací kurzy). Subjektem aplikační sféry se zde rozumí právnická osoba, jejíž hlavní činností není výzkum a vývoj. Může se jednat o podnikatelský subjekt, orgán veřejné správy, neziskovou organizaci, apod. - vždy s podmínkou, že hlavní činnost není výzkumná. Výnosy budou zahrnuty z těch vzdělávacích kurzů, které jsou "na zakázku", tzn. po dohodě s danou organizací pro její zaměstnance. Nejedná se zde o vyčíslení nákladů účastníků vzdělávacích kurzů, kteří jsou zaměstnaní ve společnosti, která splňuje výše uvedenou definici. Naopak, jedná se o kurzy, jež vznikly po dohodě s vybranou společností, neboť tato chtěla školit své zaměstnance.</t>
    </r>
  </si>
  <si>
    <r>
      <rPr>
        <sz val="8"/>
        <color indexed="8"/>
        <rFont val="Clara Sans"/>
        <charset val="238"/>
      </rPr>
      <t>(5)</t>
    </r>
    <r>
      <rPr>
        <b/>
        <sz val="10"/>
        <color indexed="8"/>
        <rFont val="Clara Sans"/>
        <charset val="238"/>
      </rPr>
      <t xml:space="preserve"> Konzultace a poradenství </t>
    </r>
    <r>
      <rPr>
        <sz val="10"/>
        <color indexed="8"/>
        <rFont val="Clara Sans"/>
        <charset val="238"/>
      </rPr>
      <t>je založeno na poskytnutí expertní rady, názoru či činnosti, jenž závisí na vysoké míře intelektuálních vstupních zdrojů od vysokoškolské instituce ke klientovi. Vysoká škola za úplatu a v souladu s tržními podmínkami poskytuje konzultační a poradenské služby subjektům aplikační sféry. Hlavním požadovaným výstupem konzultace není vytvoření nové znalosti (vědomosti), ale porozumění nebo pochopení určitého stavu.</t>
    </r>
  </si>
  <si>
    <r>
      <rPr>
        <sz val="8"/>
        <rFont val="Clara Sans"/>
        <charset val="238"/>
      </rPr>
      <t>(1)</t>
    </r>
    <r>
      <rPr>
        <sz val="10"/>
        <rFont val="Clara Sans"/>
        <charset val="238"/>
      </rPr>
      <t xml:space="preserve"> Údaje jsou vyplněny v souladu s účetní evidencí vysoké školy.</t>
    </r>
  </si>
  <si>
    <r>
      <rPr>
        <sz val="8"/>
        <rFont val="Calibri"/>
        <family val="2"/>
        <charset val="238"/>
      </rPr>
      <t>(1)</t>
    </r>
    <r>
      <rPr>
        <sz val="10"/>
        <rFont val="Calibri"/>
        <family val="2"/>
        <charset val="238"/>
      </rPr>
      <t xml:space="preserve"> Tato tabulka zahrnuje všechny veřejné zdroje vysoké školy, tedy včetně finančních prostředků souvisejících s hospodařením Kolejí a menz (KaM) </t>
    </r>
  </si>
  <si>
    <r>
      <rPr>
        <sz val="8"/>
        <color indexed="8"/>
        <rFont val="Clara Sans"/>
        <charset val="238"/>
      </rPr>
      <t>(7)</t>
    </r>
    <r>
      <rPr>
        <sz val="10"/>
        <color indexed="8"/>
        <rFont val="Clara Sans"/>
        <charset val="238"/>
      </rPr>
      <t xml:space="preserve"> Do řádku</t>
    </r>
    <r>
      <rPr>
        <b/>
        <sz val="10"/>
        <color indexed="8"/>
        <rFont val="Clara Sans"/>
        <charset val="238"/>
      </rPr>
      <t xml:space="preserve"> "Prostory" </t>
    </r>
    <r>
      <rPr>
        <sz val="10"/>
        <color indexed="8"/>
        <rFont val="Clara Sans"/>
        <charset val="238"/>
      </rPr>
      <t>jsou doplněny výnosy z nájmů, pokud se nejedná o celé budovy, stavby nebo haly.</t>
    </r>
  </si>
  <si>
    <r>
      <rPr>
        <sz val="8"/>
        <color indexed="8"/>
        <rFont val="Clara Sans"/>
        <charset val="238"/>
      </rPr>
      <t>(6)</t>
    </r>
    <r>
      <rPr>
        <sz val="10"/>
        <color indexed="8"/>
        <rFont val="Clara Sans"/>
        <charset val="238"/>
      </rPr>
      <t xml:space="preserve"> V řádku "</t>
    </r>
    <r>
      <rPr>
        <b/>
        <sz val="10"/>
        <color indexed="8"/>
        <rFont val="Clara Sans"/>
        <charset val="238"/>
      </rPr>
      <t>Tržby za vlastní služby</t>
    </r>
    <r>
      <rPr>
        <sz val="10"/>
        <color indexed="8"/>
        <rFont val="Clara Sans"/>
        <charset val="238"/>
      </rPr>
      <t>" jsou vyplněny výnosy z hlavní a doplňkové činnosti uvedené ve výkazu zisku a ztráty na syntetickém účtu 602 "Tržby z prodeje služeb" bez zahrnutí výnosů z pronájmu. Současně v případě, že vysoká škola účtuje výnosy z pronájmu i na jiných syntetických účtech než na účtu 602 Tržby z prodeje služeb uvede tuto informaci do komentáře v textu výroční zprávy VŠ k tabulce č. 6.</t>
    </r>
  </si>
  <si>
    <r>
      <t xml:space="preserve">Z toho stipendijní fond - tvorba </t>
    </r>
    <r>
      <rPr>
        <sz val="8"/>
        <rFont val="Clara Sans"/>
        <charset val="238"/>
      </rPr>
      <t>(1)</t>
    </r>
  </si>
  <si>
    <r>
      <t>Počet studentů</t>
    </r>
    <r>
      <rPr>
        <sz val="8"/>
        <rFont val="Clara Sans"/>
        <charset val="238"/>
      </rPr>
      <t xml:space="preserve"> (2)</t>
    </r>
  </si>
  <si>
    <r>
      <t xml:space="preserve">Průměrná částka na 1 studenta </t>
    </r>
    <r>
      <rPr>
        <sz val="8"/>
        <rFont val="Clara Sans"/>
        <charset val="238"/>
      </rPr>
      <t>(3)</t>
    </r>
  </si>
  <si>
    <t>-</t>
  </si>
  <si>
    <r>
      <t xml:space="preserve">Úhrada za další činnosti poskytované vysokou školou </t>
    </r>
    <r>
      <rPr>
        <sz val="8"/>
        <rFont val="Clara Sans"/>
        <charset val="238"/>
      </rPr>
      <t>(4) (5)</t>
    </r>
  </si>
  <si>
    <t>další příjmy (5)</t>
  </si>
  <si>
    <t>Kurzy ro fyzické osoby</t>
  </si>
  <si>
    <t>Kurzy pro organizace</t>
  </si>
  <si>
    <r>
      <rPr>
        <sz val="8"/>
        <rFont val="Clara Sans"/>
        <charset val="238"/>
      </rPr>
      <t>(1)</t>
    </r>
    <r>
      <rPr>
        <sz val="10"/>
        <rFont val="Clara Sans"/>
        <charset val="238"/>
      </rPr>
      <t xml:space="preserve"> Celková částka v tis. Kč, kterou na daném typu poplatku / úhradou za další činnosti poskytované veřejnou vysokou školou přijala od studentů/dalších účastníků vzdělávání v daném kalendářním roce.  </t>
    </r>
  </si>
  <si>
    <r>
      <rPr>
        <sz val="8"/>
        <rFont val="Clara Sans"/>
        <charset val="238"/>
      </rPr>
      <t>(4)</t>
    </r>
    <r>
      <rPr>
        <sz val="10"/>
        <rFont val="Clara Sans"/>
        <charset val="238"/>
      </rPr>
      <t xml:space="preserve"> Jedná se o činnosti související se studiem jiné než podle § 58 zák.111/1998 Sb.</t>
    </r>
  </si>
  <si>
    <r>
      <rPr>
        <sz val="8"/>
        <rFont val="Clara Sans"/>
        <charset val="238"/>
      </rPr>
      <t xml:space="preserve">(5) </t>
    </r>
    <r>
      <rPr>
        <sz val="10"/>
        <rFont val="Clara Sans"/>
        <charset val="238"/>
      </rPr>
      <t>Další příjmy, jedná se  např. o úhradu nákladů spojených se zakončením studia, cizojazyčné potvrzení o studiu, duplikát výkazu o studiu, dodatečný zápis, atp., pronájem nářadí</t>
    </r>
  </si>
  <si>
    <r>
      <t xml:space="preserve">Celkem vyplaceno </t>
    </r>
    <r>
      <rPr>
        <sz val="8"/>
        <rFont val="Clara Sans"/>
        <charset val="238"/>
      </rPr>
      <t>(2)</t>
    </r>
  </si>
  <si>
    <r>
      <t xml:space="preserve">Ostatní </t>
    </r>
    <r>
      <rPr>
        <sz val="8"/>
        <rFont val="Clara Sans"/>
        <charset val="238"/>
      </rPr>
      <t>(1)</t>
    </r>
  </si>
  <si>
    <t>Příspěvek/ dotace MŠMT</t>
  </si>
  <si>
    <r>
      <rPr>
        <sz val="8"/>
        <rFont val="Clara Sans"/>
        <charset val="238"/>
      </rPr>
      <t>(2)</t>
    </r>
    <r>
      <rPr>
        <sz val="10"/>
        <rFont val="Clara Sans"/>
        <charset val="238"/>
      </rPr>
      <t xml:space="preserve"> Odděleně pro studenty a pro ostatní účastníky vzdělávání.</t>
    </r>
  </si>
  <si>
    <t>Institucionální plán</t>
  </si>
  <si>
    <t>Zahraniční granty</t>
  </si>
  <si>
    <t>Tabulka 6  Přehled vybraných výnosů za rok 2015</t>
  </si>
  <si>
    <t>Tabulka 7   Příjmy z poplatků a úhrad za další činnosti poskytované veřejnou vysokou školou za rok 2015</t>
  </si>
  <si>
    <t>Tabulka 9  Stipendia za rok 2015</t>
  </si>
  <si>
    <r>
      <t xml:space="preserve">Návrh na příděl ze zisku do fondů v násled. roce </t>
    </r>
    <r>
      <rPr>
        <sz val="9"/>
        <rFont val="Clara Sans"/>
        <charset val="238"/>
      </rPr>
      <t>(1)</t>
    </r>
  </si>
  <si>
    <r>
      <rPr>
        <sz val="8"/>
        <rFont val="Clara Sans"/>
        <charset val="238"/>
      </rPr>
      <t>(1)</t>
    </r>
    <r>
      <rPr>
        <sz val="10"/>
        <rFont val="Clara Sans"/>
        <charset val="238"/>
      </rPr>
      <t xml:space="preserve"> Do projednání výroční zprávy o hospodaření s MŠMT se jedná o návrh.</t>
    </r>
  </si>
  <si>
    <t>ostatní užití (1)</t>
  </si>
  <si>
    <t>v tom: příspěvek IP</t>
  </si>
  <si>
    <t xml:space="preserve">            dotace VaV</t>
  </si>
  <si>
    <t xml:space="preserve">            dotace PROGFIN</t>
  </si>
  <si>
    <t xml:space="preserve">            dotace ostatní</t>
  </si>
  <si>
    <t xml:space="preserve">            ostatní inv. užití - nákup zvířat</t>
  </si>
  <si>
    <t xml:space="preserve">            ostatní inv. užití - převod spoluřešiteli</t>
  </si>
  <si>
    <t xml:space="preserve">ostatní příjmy celkem </t>
  </si>
  <si>
    <r>
      <t xml:space="preserve">            ostatní inv. užití </t>
    </r>
    <r>
      <rPr>
        <sz val="8"/>
        <rFont val="Clara Sans"/>
        <charset val="238"/>
      </rPr>
      <t>-  nákup SW</t>
    </r>
  </si>
  <si>
    <r>
      <t>Neinvestiční celkem</t>
    </r>
    <r>
      <rPr>
        <sz val="8"/>
        <rFont val="Clara Sans"/>
        <charset val="238"/>
      </rPr>
      <t xml:space="preserve"> </t>
    </r>
  </si>
  <si>
    <t xml:space="preserve">ostatní příjmy </t>
  </si>
  <si>
    <t>poplatky za studium dle § 58 zákona 111/81998 Sb. (1)</t>
  </si>
  <si>
    <r>
      <rPr>
        <sz val="8"/>
        <rFont val="Clara Sans"/>
        <charset val="238"/>
      </rPr>
      <t>(1)</t>
    </r>
    <r>
      <rPr>
        <sz val="10"/>
        <rFont val="Clara Sans"/>
        <charset val="238"/>
      </rPr>
      <t xml:space="preserve"> Jedná se o poplatky definované v odst. 3 a 4 - § 58 zákona č. 111/1998 Sb.</t>
    </r>
  </si>
  <si>
    <t xml:space="preserve">ostatní užití </t>
  </si>
  <si>
    <t xml:space="preserve">Tabulka 11   Fondy v roce 2015 a návrh na příděly do fondů v následujícím roce </t>
  </si>
  <si>
    <t>Tabulka 11.a   Rezervní fond v roce 2015</t>
  </si>
  <si>
    <t>Tabulka 11.b   Fond reprodukce investičního majetku v roce 2015</t>
  </si>
  <si>
    <t>Tabulka 11.c   Stipendijní fond v roce 2015</t>
  </si>
  <si>
    <t>Tabulka 11.d   Fond odměn v roce 2015</t>
  </si>
  <si>
    <t>Tabulka 11.e   Fond účelově určených prostředků v roce 2015</t>
  </si>
  <si>
    <t>Tabulka 11.f   Fond sociální v roce 2015</t>
  </si>
  <si>
    <t>Sociální fond JU v roce 2015 netvořila</t>
  </si>
  <si>
    <t>Tabulka 11.g   Fond provozních prostředků v roce 2015</t>
  </si>
  <si>
    <t xml:space="preserve">            dotace SF EU</t>
  </si>
  <si>
    <t>Dotace z jiných odborů - soutěže - Bobřík informatiky</t>
  </si>
  <si>
    <t>Ministerstvo zemědělství</t>
  </si>
  <si>
    <t>Ministerstvo zdravotnictví</t>
  </si>
  <si>
    <t xml:space="preserve">             Jihočeský kraj</t>
  </si>
  <si>
    <t>Nadační fondy</t>
  </si>
  <si>
    <t>Goethe institut</t>
  </si>
  <si>
    <t xml:space="preserve">       7. RP</t>
  </si>
  <si>
    <t xml:space="preserve">       Zahraniční granty </t>
  </si>
  <si>
    <t xml:space="preserve">       Ministerstvo vnitra</t>
  </si>
  <si>
    <t xml:space="preserve">       Ministerstvo zdravotnictví</t>
  </si>
  <si>
    <t xml:space="preserve">       TA ČR</t>
  </si>
  <si>
    <t xml:space="preserve">       GA ČR</t>
  </si>
  <si>
    <t xml:space="preserve">     Velké infrastruktury - Czech Polar</t>
  </si>
  <si>
    <t xml:space="preserve">     Specifický vysokoškolský výzkum - GA JU</t>
  </si>
  <si>
    <t xml:space="preserve">                CENAKVA II</t>
  </si>
  <si>
    <t xml:space="preserve">                COST</t>
  </si>
  <si>
    <t xml:space="preserve">                KONTAKT II</t>
  </si>
  <si>
    <t xml:space="preserve">   Účelová podpora </t>
  </si>
  <si>
    <t xml:space="preserve">   Institucionální podpora (IP)</t>
  </si>
  <si>
    <t>133D21Y001605</t>
  </si>
  <si>
    <t>JU-ZF-Rekonstrukce budovy ZF-pavilon kateder B</t>
  </si>
  <si>
    <t>133D21Y001606</t>
  </si>
  <si>
    <t>JU-výukový minipivovar a minimlékárna ZF</t>
  </si>
  <si>
    <t>133D21Y001604</t>
  </si>
  <si>
    <t>JU-ZSF Vltava - III. etapa</t>
  </si>
  <si>
    <t>133D21Y001607</t>
  </si>
  <si>
    <t>JU-Centrum pro handicapované studenty se st.klub.</t>
  </si>
  <si>
    <t>133D21Y001609</t>
  </si>
  <si>
    <t>JU-EF-Revitalizace centrální části kampusu</t>
  </si>
  <si>
    <t>SZIF</t>
  </si>
  <si>
    <t>Úřad práce</t>
  </si>
  <si>
    <t>zatím bez čísla</t>
  </si>
  <si>
    <t>JU - rekonstrukce K 400</t>
  </si>
  <si>
    <r>
      <t xml:space="preserve">Prostředky z veřejných zdrojů </t>
    </r>
    <r>
      <rPr>
        <b/>
        <sz val="10"/>
        <color indexed="8"/>
        <rFont val="Clara Sans"/>
        <charset val="238"/>
      </rPr>
      <t xml:space="preserve">běžné </t>
    </r>
    <r>
      <rPr>
        <sz val="8"/>
        <color indexed="8"/>
        <rFont val="Clara Sans"/>
        <charset val="238"/>
      </rPr>
      <t>(1)</t>
    </r>
  </si>
  <si>
    <r>
      <t xml:space="preserve">Prostředky z veřejných zdrojů </t>
    </r>
    <r>
      <rPr>
        <b/>
        <sz val="10"/>
        <color indexed="8"/>
        <rFont val="Clara Sans"/>
        <charset val="238"/>
      </rPr>
      <t>kapitálové</t>
    </r>
  </si>
  <si>
    <r>
      <t xml:space="preserve">Prostředky z veřejných zdrojů </t>
    </r>
    <r>
      <rPr>
        <b/>
        <sz val="10"/>
        <color indexed="8"/>
        <rFont val="Clara Sans"/>
        <charset val="238"/>
      </rPr>
      <t>celkem</t>
    </r>
    <r>
      <rPr>
        <sz val="10"/>
        <color indexed="8"/>
        <rFont val="Clara Sans"/>
        <charset val="238"/>
      </rPr>
      <t xml:space="preserve"> </t>
    </r>
  </si>
  <si>
    <r>
      <t>Vlastní použité</t>
    </r>
    <r>
      <rPr>
        <sz val="8"/>
        <color indexed="8"/>
        <rFont val="Clara Sans"/>
        <charset val="238"/>
      </rPr>
      <t xml:space="preserve"> (3)</t>
    </r>
  </si>
  <si>
    <r>
      <t>Ostatní použité neveřejné zdroje celkem</t>
    </r>
    <r>
      <rPr>
        <sz val="8"/>
        <color indexed="8"/>
        <rFont val="Clara Sans"/>
        <charset val="238"/>
      </rPr>
      <t xml:space="preserve"> (4)</t>
    </r>
  </si>
  <si>
    <r>
      <t xml:space="preserve">poskytnuté </t>
    </r>
    <r>
      <rPr>
        <sz val="8"/>
        <color indexed="8"/>
        <rFont val="Clara Sans"/>
        <charset val="238"/>
      </rPr>
      <t>(2)</t>
    </r>
  </si>
  <si>
    <r>
      <t>poskytnuté</t>
    </r>
    <r>
      <rPr>
        <sz val="8"/>
        <color indexed="8"/>
        <rFont val="Clara Sans"/>
        <charset val="238"/>
      </rPr>
      <t xml:space="preserve"> (2)</t>
    </r>
  </si>
  <si>
    <r>
      <t xml:space="preserve">  C  e  l  k  e  m</t>
    </r>
    <r>
      <rPr>
        <sz val="11"/>
        <rFont val="Clara Sans"/>
        <charset val="238"/>
      </rPr>
      <t xml:space="preserve"> </t>
    </r>
    <r>
      <rPr>
        <sz val="8"/>
        <rFont val="Clara Sans"/>
        <charset val="238"/>
      </rPr>
      <t xml:space="preserve"> (5)</t>
    </r>
  </si>
  <si>
    <r>
      <rPr>
        <sz val="8"/>
        <rFont val="Clara Sans"/>
        <charset val="238"/>
      </rPr>
      <t>(1)</t>
    </r>
    <r>
      <rPr>
        <sz val="10"/>
        <rFont val="Clara Sans"/>
        <charset val="238"/>
      </rPr>
      <t xml:space="preserve"> Prostředky, které škola v roce přijala/použila v souladu s Rozhodnutím o poskytnutí dotace na přípravu a realizaci akcí programů reprodukce majetku. </t>
    </r>
  </si>
  <si>
    <r>
      <rPr>
        <sz val="8"/>
        <rFont val="Clara Sans"/>
        <charset val="238"/>
      </rPr>
      <t>(2)</t>
    </r>
    <r>
      <rPr>
        <sz val="10"/>
        <rFont val="Clara Sans"/>
        <charset val="238"/>
      </rPr>
      <t xml:space="preserve"> Finanční prostředky ve výši dle vystavených limitek k 31. 12. </t>
    </r>
  </si>
  <si>
    <r>
      <rPr>
        <sz val="8"/>
        <rFont val="Clara Sans"/>
        <charset val="238"/>
      </rPr>
      <t>(3)</t>
    </r>
    <r>
      <rPr>
        <sz val="10"/>
        <rFont val="Clara Sans"/>
        <charset val="238"/>
      </rPr>
      <t xml:space="preserve"> Prostředky fondu reprodukce majetku VVŠ daného roku.  </t>
    </r>
  </si>
  <si>
    <r>
      <rPr>
        <sz val="8"/>
        <rFont val="Clara Sans"/>
        <charset val="238"/>
      </rPr>
      <t>(4)</t>
    </r>
    <r>
      <rPr>
        <sz val="9"/>
        <rFont val="Clara Sans"/>
        <charset val="238"/>
      </rPr>
      <t xml:space="preserve"> P</t>
    </r>
    <r>
      <rPr>
        <sz val="10"/>
        <rFont val="Clara Sans"/>
        <charset val="238"/>
      </rPr>
      <t>rostředky nezařazené v předchozích sloupcích.</t>
    </r>
  </si>
  <si>
    <t>VaV z národních zdrojů (2)</t>
  </si>
  <si>
    <t>mzdy (7)</t>
  </si>
  <si>
    <t>dohadné položky z roku 2014 vyplacené v roce 2015</t>
  </si>
  <si>
    <t>dohadné položky vytvořené v roce 2015 na rok 2016</t>
  </si>
  <si>
    <t>účet 5211 mzdy</t>
  </si>
  <si>
    <t>účet 5212 OON</t>
  </si>
  <si>
    <r>
      <t xml:space="preserve">Počet pracovníků </t>
    </r>
    <r>
      <rPr>
        <sz val="8"/>
        <rFont val="Clara Sans"/>
        <charset val="238"/>
      </rPr>
      <t>(3)</t>
    </r>
  </si>
  <si>
    <t>náhrady za nemoc</t>
  </si>
  <si>
    <t xml:space="preserve">Kontrola na výkaz zisku a ztrát </t>
  </si>
  <si>
    <r>
      <t xml:space="preserve">akademičtí pracovníci </t>
    </r>
    <r>
      <rPr>
        <sz val="8"/>
        <rFont val="Clara Sans"/>
        <charset val="238"/>
      </rPr>
      <t>(4)</t>
    </r>
  </si>
  <si>
    <r>
      <t xml:space="preserve">vědečtí pracovníci </t>
    </r>
    <r>
      <rPr>
        <sz val="8"/>
        <rFont val="Clara Sans"/>
        <charset val="238"/>
      </rPr>
      <t>(5)</t>
    </r>
  </si>
  <si>
    <r>
      <t xml:space="preserve">ostatní </t>
    </r>
    <r>
      <rPr>
        <sz val="8"/>
        <rFont val="Clara Sans"/>
        <charset val="238"/>
      </rPr>
      <t>(6)</t>
    </r>
  </si>
  <si>
    <r>
      <rPr>
        <sz val="8"/>
        <color indexed="8"/>
        <rFont val="Clara Sans"/>
        <charset val="238"/>
      </rPr>
      <t>(1)</t>
    </r>
    <r>
      <rPr>
        <sz val="10"/>
        <color indexed="8"/>
        <rFont val="Clara Sans"/>
        <charset val="238"/>
      </rPr>
      <t xml:space="preserve"> Mzdy = plnění poskytované za vykonanou práci či v přímé souvislosti s prací poskytovanou na základě pracovního poměru, a to bez sociálního a zdravotního pojištění, které odvádí zaměstnavatel; OON obsahuje pouze platby za provedenou práci (DPP, DPČ), neobsahuje sociální a zdravotní pojištění, které odvádí zaměstnavatel.</t>
    </r>
  </si>
  <si>
    <r>
      <rPr>
        <sz val="8"/>
        <color indexed="8"/>
        <rFont val="Clara Sans"/>
        <charset val="238"/>
      </rPr>
      <t>(2)</t>
    </r>
    <r>
      <rPr>
        <sz val="10"/>
        <color indexed="8"/>
        <rFont val="Clara Sans"/>
        <charset val="238"/>
      </rPr>
      <t xml:space="preserve"> Obsahuje prostředky z GA ČR, TA ČR, ministerstev a dalších národních zdrojů (bez operačních programů EU).</t>
    </r>
  </si>
  <si>
    <r>
      <rPr>
        <sz val="8"/>
        <color indexed="8"/>
        <rFont val="Clara Sans"/>
        <charset val="238"/>
      </rPr>
      <t>(3)</t>
    </r>
    <r>
      <rPr>
        <sz val="10"/>
        <color indexed="8"/>
        <rFont val="Clara Sans"/>
        <charset val="238"/>
      </rPr>
      <t xml:space="preserve"> Počet pracovníků = průměrný počet zaměstnanců přepočtený na plný úvazek (full-time equivalent). Zahrnuje počty zaměstnanců v jednotlivých kategoriích za celý sledovaný rok přepočtené na zaměstnance s plným pracovním úvazkem, zaokrouhlené na celé číslo.  Počet pracovníků ve sl.1 je odvozený od mzdových prostředků hrazených z kapitoly 333-MŠMT; ve sl. 4 je odvozený od mzdových prostředků hrazených z ostatních zdrojů rozpočtu VŠ.</t>
    </r>
  </si>
  <si>
    <r>
      <rPr>
        <sz val="8"/>
        <color indexed="8"/>
        <rFont val="Clara Sans"/>
        <charset val="238"/>
      </rPr>
      <t>(5)</t>
    </r>
    <r>
      <rPr>
        <sz val="10"/>
        <color indexed="8"/>
        <rFont val="Clara Sans"/>
        <charset val="238"/>
      </rPr>
      <t xml:space="preserve"> Jedná se o vědecké pracovníky, kteří v rámci svého úvazku na vysoké škole pouze vědecky pracují. Pedagogické činnosti se nevěnují vůbec.</t>
    </r>
  </si>
  <si>
    <r>
      <rPr>
        <sz val="8"/>
        <color indexed="8"/>
        <rFont val="Clara Sans"/>
        <charset val="238"/>
      </rPr>
      <t>(6)</t>
    </r>
    <r>
      <rPr>
        <sz val="10"/>
        <color indexed="8"/>
        <rFont val="Clara Sans"/>
        <charset val="238"/>
      </rPr>
      <t xml:space="preserve"> Úvazky pracovníků, kteří se nevěnují ani pedagogické ani vědecké činnosti. Jde zejména o technicko- hospodářské pracovníky, provozní a obchodně provozní pracovníky, zdravotní a ostatní pracovníky, atp.</t>
    </r>
  </si>
  <si>
    <r>
      <rPr>
        <sz val="8"/>
        <color indexed="8"/>
        <rFont val="Clara Sans"/>
        <charset val="238"/>
      </rPr>
      <t>(7)</t>
    </r>
    <r>
      <rPr>
        <sz val="10"/>
        <color indexed="8"/>
        <rFont val="Clara Sans"/>
        <charset val="238"/>
      </rPr>
      <t xml:space="preserve"> Hodnota mezd CELKEM v řádku 6 (CELKEM) tab. 8.a se rovná hodnotě mezd CELKEM ve sl. 8, ř. 11 tabulky 8.b.</t>
    </r>
  </si>
  <si>
    <r>
      <rPr>
        <sz val="8"/>
        <rFont val="Clara Sans"/>
        <charset val="238"/>
      </rPr>
      <t>(1)</t>
    </r>
    <r>
      <rPr>
        <sz val="10"/>
        <rFont val="Clara Sans"/>
        <charset val="238"/>
      </rPr>
      <t xml:space="preserve"> Další zdroje financování: vlastní zdroje, doplňková činnost</t>
    </r>
  </si>
  <si>
    <r>
      <rPr>
        <sz val="8"/>
        <color indexed="8"/>
        <rFont val="Clara Sans"/>
        <charset val="238"/>
      </rPr>
      <t>(4)</t>
    </r>
    <r>
      <rPr>
        <sz val="10"/>
        <color indexed="8"/>
        <rFont val="Clara Sans"/>
        <charset val="238"/>
      </rPr>
      <t xml:space="preserve"> Jedná se o pracovníky vysoké školy, kteří jsou vnitřním předpisem vysoké školy zařazeni mezi akademické pracovníky. Zároveň platí, že se v rámci svého úvazku věnují pedagogické nebo vědecké činnosti; není možné mezi akademické pracovníky zařadit vědecké pracovníky, kteří na vysoké škole pouze vědecky pracují a vůbec nevyučují. Vědečtí, výzkumní a vývojoví pracovníci podílející se na pedagogické činnosti jsou započteni do vyznačených kategorií akademických pracovníků.
Celkový součet za kategorii akademických pracovníků a vědeckých pracovníků je shodný s údajem vykázaným ve výroční zprávě o činnosti, tabulka 7.1.</t>
    </r>
  </si>
  <si>
    <t>Tabulka 8   Pracovníci a mzdové prostředky za rok 2015</t>
  </si>
  <si>
    <t xml:space="preserve">Odpisy dlouhodobého majetku                         </t>
  </si>
  <si>
    <t>Svazy chovatelů</t>
  </si>
  <si>
    <t xml:space="preserve">       Jihočeský kraj</t>
  </si>
  <si>
    <t xml:space="preserve">       HORIZON 2020</t>
  </si>
  <si>
    <t>PO 1 - Počáteční vzdělávání</t>
  </si>
  <si>
    <t>1.3 Další vzdělávání pracovníků škol a školských zařízení</t>
  </si>
  <si>
    <t>3.1. Komercializace výsledků výzkumných organizací a ochrana jejich duševního vlastnictví</t>
  </si>
  <si>
    <t>Ministerstvo životního prostředí</t>
  </si>
  <si>
    <t>Metodika údajů z účetnictví</t>
  </si>
  <si>
    <t>OPVK a OP VaVpI MŠMT - poskytnuté prostředky převedené na účty projektů se rovnají použitým</t>
  </si>
  <si>
    <t xml:space="preserve">Ostatní - evidence na analytických účtech dotace a čerpání prostředků </t>
  </si>
  <si>
    <t>OP Rybářství - poskytnuté prostředky a účty projektů se rovnají použitým</t>
  </si>
  <si>
    <t>ROP NUTS II Jihozápad</t>
  </si>
  <si>
    <t>PO 2 - Stabilizace a rozvoj měst a obcí</t>
  </si>
  <si>
    <t>2.1. Integrované projekty rozvojových center</t>
  </si>
  <si>
    <t>Ostatní poskytovatelé</t>
  </si>
  <si>
    <t>EÚS Bavorsko</t>
  </si>
  <si>
    <t>7.1 OP ŽP</t>
  </si>
  <si>
    <t xml:space="preserve">3.1 OP Rybářství </t>
  </si>
  <si>
    <t>EÚS Rakousko</t>
  </si>
  <si>
    <r>
      <t xml:space="preserve">Tabulka 10   Neinvestiční náklady a výnosy - Koleje a menzy </t>
    </r>
    <r>
      <rPr>
        <sz val="12"/>
        <rFont val="Clara Sans"/>
        <charset val="238"/>
      </rPr>
      <t>(KaM)</t>
    </r>
  </si>
  <si>
    <t xml:space="preserve">Menzy a ostatní stravovací zařízení, pro která vydalo souhlas MŠMT </t>
  </si>
  <si>
    <t xml:space="preserve">Koleje a ostatní ubytovací zařízení provozované VVŠ </t>
  </si>
  <si>
    <t>od zaměst-  nanců</t>
  </si>
  <si>
    <t xml:space="preserve">od zaměst-  nanců </t>
  </si>
  <si>
    <r>
      <t xml:space="preserve">ostatní </t>
    </r>
    <r>
      <rPr>
        <sz val="8"/>
        <rFont val="Clara Sans"/>
        <charset val="238"/>
      </rPr>
      <t>(1)</t>
    </r>
  </si>
  <si>
    <r>
      <t>(1)</t>
    </r>
    <r>
      <rPr>
        <sz val="10"/>
        <rFont val="Clara Sans"/>
        <charset val="238"/>
      </rPr>
      <t xml:space="preserve"> Prostředky na činnost v oblasti stravování jsou poskytnuty z kap. 333 MČMT</t>
    </r>
  </si>
  <si>
    <r>
      <t xml:space="preserve">Operační program/prioritní osa/oblast podpory  </t>
    </r>
    <r>
      <rPr>
        <sz val="8"/>
        <color indexed="8"/>
        <rFont val="Clara Sans"/>
        <charset val="238"/>
      </rPr>
      <t>(1)</t>
    </r>
  </si>
  <si>
    <r>
      <t xml:space="preserve">VaV </t>
    </r>
    <r>
      <rPr>
        <sz val="8"/>
        <color indexed="8"/>
        <rFont val="Clara Sans"/>
        <charset val="238"/>
      </rPr>
      <t>(2)</t>
    </r>
  </si>
  <si>
    <r>
      <t xml:space="preserve">Prostředky z veřejných zdrojů </t>
    </r>
    <r>
      <rPr>
        <b/>
        <sz val="10"/>
        <color indexed="8"/>
        <rFont val="Clara Sans"/>
        <charset val="238"/>
      </rPr>
      <t>běžné</t>
    </r>
  </si>
  <si>
    <r>
      <t xml:space="preserve">Prostředky z veřejných zdrojů </t>
    </r>
    <r>
      <rPr>
        <b/>
        <sz val="10"/>
        <color indexed="8"/>
        <rFont val="Clara Sans"/>
        <charset val="238"/>
      </rPr>
      <t>celkem</t>
    </r>
  </si>
  <si>
    <r>
      <t>z toho zdroje EU v %</t>
    </r>
    <r>
      <rPr>
        <sz val="8"/>
        <color indexed="8"/>
        <rFont val="Clara Sans"/>
        <charset val="238"/>
      </rPr>
      <t xml:space="preserve"> (5)</t>
    </r>
  </si>
  <si>
    <r>
      <t>z toho zajištěno spoluřešit.</t>
    </r>
    <r>
      <rPr>
        <sz val="8"/>
        <color indexed="8"/>
        <rFont val="Clara Sans"/>
        <charset val="238"/>
      </rPr>
      <t xml:space="preserve"> (6)</t>
    </r>
  </si>
  <si>
    <r>
      <t xml:space="preserve">Nevyčerp. z poskyt. veřejných prostředků v roce </t>
    </r>
    <r>
      <rPr>
        <sz val="8"/>
        <color indexed="8"/>
        <rFont val="Clara Sans"/>
        <charset val="238"/>
      </rPr>
      <t>(7)</t>
    </r>
  </si>
  <si>
    <r>
      <t xml:space="preserve">Vratka nevyčerp. prostředků  </t>
    </r>
    <r>
      <rPr>
        <sz val="8"/>
        <color indexed="8"/>
        <rFont val="Clara Sans"/>
        <charset val="238"/>
      </rPr>
      <t>(8)</t>
    </r>
  </si>
  <si>
    <r>
      <t xml:space="preserve">Ostatní použ. neveřejné zdroje celkem </t>
    </r>
    <r>
      <rPr>
        <sz val="8"/>
        <color indexed="8"/>
        <rFont val="Clara Sans"/>
        <charset val="238"/>
      </rPr>
      <t>(9)</t>
    </r>
  </si>
  <si>
    <r>
      <t xml:space="preserve">poskytnuté </t>
    </r>
    <r>
      <rPr>
        <sz val="8"/>
        <color indexed="8"/>
        <rFont val="Clara Sans"/>
        <charset val="238"/>
      </rPr>
      <t>(3)</t>
    </r>
  </si>
  <si>
    <r>
      <t xml:space="preserve">použité </t>
    </r>
    <r>
      <rPr>
        <sz val="8"/>
        <color indexed="8"/>
        <rFont val="Clara Sans"/>
        <charset val="238"/>
      </rPr>
      <t>(4)</t>
    </r>
  </si>
  <si>
    <r>
      <rPr>
        <sz val="8"/>
        <color indexed="8"/>
        <rFont val="Clara Sans"/>
        <charset val="238"/>
      </rPr>
      <t>(4)</t>
    </r>
    <r>
      <rPr>
        <sz val="10"/>
        <color indexed="8"/>
        <rFont val="Clara Sans"/>
        <charset val="238"/>
      </rPr>
      <t xml:space="preserve"> Uvedou se prostředky použité daném roce na přípravu a realizaci projektů v souladu s Rozhodnutím.</t>
    </r>
  </si>
  <si>
    <r>
      <t xml:space="preserve">Druh podpory/název programu </t>
    </r>
    <r>
      <rPr>
        <sz val="8"/>
        <color indexed="8"/>
        <rFont val="Clara Sans"/>
        <charset val="238"/>
      </rPr>
      <t>(1)</t>
    </r>
  </si>
  <si>
    <r>
      <t>z toho zdroje zahr. v %</t>
    </r>
    <r>
      <rPr>
        <sz val="8"/>
        <color indexed="8"/>
        <rFont val="Clara Sans"/>
        <charset val="238"/>
      </rPr>
      <t xml:space="preserve"> (4)</t>
    </r>
  </si>
  <si>
    <r>
      <t>z toho zajištěno spoluřešit.</t>
    </r>
    <r>
      <rPr>
        <sz val="8"/>
        <color indexed="8"/>
        <rFont val="Clara Sans"/>
        <charset val="238"/>
      </rPr>
      <t xml:space="preserve"> (5)</t>
    </r>
  </si>
  <si>
    <r>
      <t>z toho převody do FÚUP</t>
    </r>
    <r>
      <rPr>
        <sz val="8"/>
        <color indexed="8"/>
        <rFont val="Clara Sans"/>
        <charset val="238"/>
      </rPr>
      <t xml:space="preserve"> (6)</t>
    </r>
  </si>
  <si>
    <r>
      <t xml:space="preserve">Ostatní použité neveřejné zdroje </t>
    </r>
    <r>
      <rPr>
        <sz val="8"/>
        <color indexed="8"/>
        <rFont val="Clara Sans"/>
        <charset val="238"/>
      </rPr>
      <t>(7)</t>
    </r>
  </si>
  <si>
    <r>
      <t xml:space="preserve">použité </t>
    </r>
    <r>
      <rPr>
        <sz val="8"/>
        <color indexed="8"/>
        <rFont val="Clara Sans"/>
        <charset val="238"/>
      </rPr>
      <t>(3)</t>
    </r>
  </si>
  <si>
    <r>
      <t xml:space="preserve">       Ministerstvo zemědělství </t>
    </r>
    <r>
      <rPr>
        <vertAlign val="subscript"/>
        <sz val="10"/>
        <color theme="1"/>
        <rFont val="Clara Sans"/>
        <charset val="238"/>
      </rPr>
      <t>(9)</t>
    </r>
  </si>
  <si>
    <r>
      <rPr>
        <sz val="8"/>
        <color indexed="8"/>
        <rFont val="Clara Sans"/>
        <charset val="238"/>
      </rPr>
      <t>(6)</t>
    </r>
    <r>
      <rPr>
        <sz val="10"/>
        <color indexed="8"/>
        <rFont val="Clara Sans"/>
        <charset val="238"/>
      </rPr>
      <t xml:space="preserve"> Fond účelově určených prostředků (§ 18, odst. 6 zákona o VŠ). Jedná se o finanční prostředky, které nebyly v daném kalendářním roce použity, ale byly převedeny do FÚUP. Jsou součástí "použitých" prostředků uvedených v této tabulce.</t>
    </r>
  </si>
  <si>
    <r>
      <rPr>
        <sz val="8"/>
        <color indexed="8"/>
        <rFont val="Clara Sans"/>
        <charset val="238"/>
      </rPr>
      <t>(7)</t>
    </r>
    <r>
      <rPr>
        <sz val="10"/>
        <color indexed="8"/>
        <rFont val="Clara Sans"/>
        <charset val="238"/>
      </rPr>
      <t xml:space="preserve"> Sloupec "i" uvádí "ostatní použité neveřejné zdroje celkem" a obsahuje prostředky na dofinancování programů/aktivit uvedených v jednotlivých řádcích (a to z neveřejných zdrojů). </t>
    </r>
  </si>
  <si>
    <r>
      <t xml:space="preserve">Druh podpory (dotační položky a ukazatele) </t>
    </r>
    <r>
      <rPr>
        <sz val="8"/>
        <color indexed="8"/>
        <rFont val="Clara Sans"/>
        <charset val="238"/>
      </rPr>
      <t>(1)</t>
    </r>
  </si>
  <si>
    <r>
      <t xml:space="preserve">Převody do fondů </t>
    </r>
    <r>
      <rPr>
        <sz val="8"/>
        <color indexed="8"/>
        <rFont val="Clara Sans"/>
        <charset val="238"/>
      </rPr>
      <t>(4)</t>
    </r>
  </si>
  <si>
    <r>
      <t xml:space="preserve">Ostatní použité neveřej. zdroje </t>
    </r>
    <r>
      <rPr>
        <sz val="8"/>
        <color indexed="8"/>
        <rFont val="Clara Sans"/>
        <charset val="238"/>
      </rPr>
      <t>(5)</t>
    </r>
  </si>
  <si>
    <r>
      <t>použité</t>
    </r>
    <r>
      <rPr>
        <sz val="8"/>
        <color indexed="8"/>
        <rFont val="Clara Sans"/>
        <charset val="238"/>
      </rPr>
      <t xml:space="preserve"> (3)</t>
    </r>
  </si>
  <si>
    <r>
      <t>Studijní programy a s nimi spojená tvůrčí činnost</t>
    </r>
    <r>
      <rPr>
        <sz val="8"/>
        <color indexed="8"/>
        <rFont val="Clara Sans"/>
        <charset val="238"/>
      </rPr>
      <t xml:space="preserve"> (6)</t>
    </r>
  </si>
  <si>
    <r>
      <t xml:space="preserve">Prostředky ze zahraničí </t>
    </r>
    <r>
      <rPr>
        <sz val="10"/>
        <color indexed="8"/>
        <rFont val="Clara Sans"/>
        <charset val="238"/>
      </rPr>
      <t>(získané přímo VVŠ)</t>
    </r>
  </si>
  <si>
    <r>
      <rPr>
        <sz val="8"/>
        <color indexed="8"/>
        <rFont val="Clara Sans"/>
        <charset val="238"/>
      </rPr>
      <t>(2)</t>
    </r>
    <r>
      <rPr>
        <sz val="10"/>
        <color indexed="8"/>
        <rFont val="Clara Sans"/>
        <charset val="238"/>
      </rPr>
      <t xml:space="preserve"> Poskytnuto: jedná se o finanční prostředky, které byly vysoké škole poskytnuty v daném kalendářním roce na základě rozhodnutí (sloupec a, c, e). </t>
    </r>
  </si>
  <si>
    <r>
      <rPr>
        <sz val="8"/>
        <color indexed="8"/>
        <rFont val="Clara Sans"/>
        <charset val="238"/>
      </rPr>
      <t xml:space="preserve">(5) </t>
    </r>
    <r>
      <rPr>
        <sz val="10"/>
        <color indexed="8"/>
        <rFont val="Clara Sans"/>
        <charset val="238"/>
      </rPr>
      <t xml:space="preserve">Sloupec "k" uvádí "ostatní použité neveřejné zdroje celkem" a obsahuje prostředky na dofinancování programů/aktivit uvedených v jednotlivých řádcích (a to pouze z neveřejných zdrojů). </t>
    </r>
  </si>
  <si>
    <r>
      <t>použité</t>
    </r>
    <r>
      <rPr>
        <vertAlign val="subscript"/>
        <sz val="10"/>
        <color indexed="8"/>
        <rFont val="Clara Sans"/>
        <charset val="238"/>
      </rPr>
      <t>(10)</t>
    </r>
  </si>
  <si>
    <r>
      <rPr>
        <sz val="8"/>
        <color indexed="8"/>
        <rFont val="Clara Sans"/>
        <charset val="238"/>
      </rPr>
      <t>(1)</t>
    </r>
    <r>
      <rPr>
        <sz val="10"/>
        <color indexed="8"/>
        <rFont val="Clara Sans"/>
        <charset val="238"/>
      </rPr>
      <t xml:space="preserve"> Součtové údaje řádků označených tmavě šedou barvou  se shodují s údaji uvedenými v tabulce 5. Součtový údaj za MŠMT = Tab. 5, ř.9+ř.11; za dotace ostatních kapitol státního rozpočtu = Tab. 5, ř.18; za územní rozpočty = Tab. 5, ř.25; za prostředky ze zahraničí = Tab. 5, ř.28. Tabulka je tříděna podle poskytovatele, za každého poskytovatele VŠ je uveden součtový údaj (příspěvek poskytuje vysoké škole pouze MŠMT, v ostatních případech se jedná o dotaci). </t>
    </r>
  </si>
  <si>
    <r>
      <rPr>
        <sz val="8"/>
        <color indexed="8"/>
        <rFont val="Clara Sans"/>
        <charset val="238"/>
      </rPr>
      <t>(3)</t>
    </r>
    <r>
      <rPr>
        <sz val="10"/>
        <color indexed="8"/>
        <rFont val="Clara Sans"/>
        <charset val="238"/>
      </rPr>
      <t xml:space="preserve"> Použito: jedná se o finanční prostředky, které VŠ v daném kalendářním roce použila na účel v souladu s rozhodnutím (sloupec b, d, f). </t>
    </r>
  </si>
  <si>
    <r>
      <rPr>
        <sz val="8"/>
        <color indexed="8"/>
        <rFont val="Clara Sans"/>
        <charset val="238"/>
      </rPr>
      <t>(1)</t>
    </r>
    <r>
      <rPr>
        <sz val="10"/>
        <color indexed="8"/>
        <rFont val="Clara Sans"/>
        <charset val="238"/>
      </rPr>
      <t xml:space="preserve"> Součtové údaje řádků označených tmavě šedou barvou  se shodují s údaji uvedenými v tabulce 5. Součtový údaj za MŠMT = Tab. 5, ř.12; za dotace ostatních kapitol státního rozpočtu = Tab. 5, ř.19; za územní rozpočty = Tab. 5, ř.26; za prostředky ze zahraničí = Tab. 5, ř.29. Tabulka je tříděna podle poskytovatele, dále podle institucionální a účelové podpory.</t>
    </r>
  </si>
  <si>
    <r>
      <rPr>
        <sz val="8"/>
        <color indexed="8"/>
        <rFont val="Clara Sans"/>
        <charset val="238"/>
      </rPr>
      <t>(2)</t>
    </r>
    <r>
      <rPr>
        <sz val="10"/>
        <color indexed="8"/>
        <rFont val="Clara Sans"/>
        <charset val="238"/>
      </rPr>
      <t xml:space="preserve"> Poskytnuto: jedná se o finanční prostředky, které byly vysoké škole poskytnuty v daném kalendářním roce jako podpora VaV podle zákona 130/2002 Sb. Shodují se s objemem finančních prostředků uvedených v rozhodnutí (sl. a, c, e).</t>
    </r>
  </si>
  <si>
    <r>
      <rPr>
        <sz val="8"/>
        <color indexed="8"/>
        <rFont val="Clara Sans"/>
        <charset val="238"/>
      </rPr>
      <t>(4)</t>
    </r>
    <r>
      <rPr>
        <sz val="10"/>
        <color indexed="8"/>
        <rFont val="Clara Sans"/>
        <charset val="238"/>
      </rPr>
      <t xml:space="preserve"> Z celkových veřejných prostředků poskytnutých i použitých k financování projektů v dané kategorii je uveden procentuální podíl zdrojů pocházejících mimo veřejné rozpočty ČR - z veřejných rozpočtu EU nebo jiných zahraničních veřejných zdrojů.</t>
    </r>
  </si>
  <si>
    <r>
      <rPr>
        <sz val="8"/>
        <color indexed="8"/>
        <rFont val="Clara Sans"/>
        <charset val="238"/>
      </rPr>
      <t>(5)</t>
    </r>
    <r>
      <rPr>
        <sz val="10"/>
        <color indexed="8"/>
        <rFont val="Clara Sans"/>
        <charset val="238"/>
      </rPr>
      <t xml:space="preserve"> Uvedeny  prostředky, které byly převedeny k řešení projektů/aktivit ostatním spoluřešitelům.</t>
    </r>
  </si>
  <si>
    <r>
      <rPr>
        <sz val="8"/>
        <color indexed="8"/>
        <rFont val="Clara Sans"/>
        <charset val="238"/>
      </rPr>
      <t>(8)</t>
    </r>
    <r>
      <rPr>
        <sz val="10"/>
        <color indexed="8"/>
        <rFont val="Clara Sans"/>
        <charset val="238"/>
      </rPr>
      <t xml:space="preserve"> V členění dle povahy poskytovaných prostředků.</t>
    </r>
  </si>
  <si>
    <r>
      <t>Prostředky ze zahraničí</t>
    </r>
    <r>
      <rPr>
        <b/>
        <sz val="10"/>
        <color indexed="8"/>
        <rFont val="Clara Sans"/>
        <charset val="238"/>
      </rPr>
      <t xml:space="preserve"> (získané přímo VVŠ) </t>
    </r>
    <r>
      <rPr>
        <b/>
        <vertAlign val="subscript"/>
        <sz val="10"/>
        <color indexed="8"/>
        <rFont val="Clara Sans"/>
        <charset val="238"/>
      </rPr>
      <t>(10)</t>
    </r>
  </si>
  <si>
    <t>projekt 133D21Y001606 - vratka ve výši 1 677 961 Kč do konce roku 2015.</t>
  </si>
  <si>
    <r>
      <rPr>
        <sz val="8"/>
        <color indexed="8"/>
        <rFont val="Clara Sans"/>
        <charset val="238"/>
      </rPr>
      <t>(1)</t>
    </r>
    <r>
      <rPr>
        <sz val="10"/>
        <color indexed="8"/>
        <rFont val="Clara Sans"/>
        <charset val="238"/>
      </rPr>
      <t xml:space="preserve"> Součtové údaje řádků označených tmavě šedou barvou  se shodují s údaji uvedenými v tabulce 5. Součtový údaj za MŠMT </t>
    </r>
    <r>
      <rPr>
        <u/>
        <sz val="10"/>
        <color indexed="8"/>
        <rFont val="Clara Sans"/>
        <charset val="238"/>
      </rPr>
      <t>v částech označených VaV</t>
    </r>
    <r>
      <rPr>
        <sz val="10"/>
        <color indexed="8"/>
        <rFont val="Clara Sans"/>
        <charset val="238"/>
      </rPr>
      <t xml:space="preserve"> = Tab. 5, ř.6; za dotace ostatních kapitol státního rozpočtu = Tab. 5, ř.16; za územní rozpočty = Tab. 5, ř.23. Součtový údaj za MŠMT</t>
    </r>
    <r>
      <rPr>
        <u/>
        <sz val="10"/>
        <color indexed="8"/>
        <rFont val="Clara Sans"/>
        <charset val="238"/>
      </rPr>
      <t xml:space="preserve"> v částech neoznačených VaV</t>
    </r>
    <r>
      <rPr>
        <sz val="10"/>
        <color indexed="8"/>
        <rFont val="Clara Sans"/>
        <charset val="238"/>
      </rPr>
      <t xml:space="preserve"> = Tab. 5, ř.5; za dotace ostatních kapitol státního rozpočtu = Tab. 5, ř.15; za územní rozpočty = Tab. 5, ř.22.
Tabulka je tříděna podle poskytovatele, dále podle operačního programu, prioritní osy, oblasti podpory </t>
    </r>
  </si>
  <si>
    <r>
      <rPr>
        <sz val="8"/>
        <color indexed="8"/>
        <rFont val="Clara Sans"/>
        <charset val="238"/>
      </rPr>
      <t xml:space="preserve">(2) </t>
    </r>
    <r>
      <rPr>
        <sz val="10"/>
        <color indexed="8"/>
        <rFont val="Clara Sans"/>
        <charset val="238"/>
      </rPr>
      <t xml:space="preserve">Pro oblast podpory financovanou z prostředků VaV dle zákona č. 130/2002 Sb. o podpoře výzkumu a vývoje uvedena zkratka: VaV. </t>
    </r>
  </si>
  <si>
    <r>
      <rPr>
        <sz val="8"/>
        <color indexed="8"/>
        <rFont val="Clara Sans"/>
        <charset val="238"/>
      </rPr>
      <t>(3)</t>
    </r>
    <r>
      <rPr>
        <sz val="10"/>
        <color indexed="8"/>
        <rFont val="Clara Sans"/>
        <charset val="238"/>
      </rPr>
      <t xml:space="preserve"> Uvedeny prostředky, které byly vysoké škole poskytnuty v daném roce na základě Rozhodnutí o poskytnutí dotace na přípravu a realizaci všech projektů uvedeného operačního programu a prioritní osy. </t>
    </r>
  </si>
  <si>
    <r>
      <rPr>
        <sz val="8"/>
        <color indexed="8"/>
        <rFont val="Clara Sans"/>
        <charset val="238"/>
      </rPr>
      <t>(5)</t>
    </r>
    <r>
      <rPr>
        <sz val="10"/>
        <color indexed="8"/>
        <rFont val="Clara Sans"/>
        <charset val="238"/>
      </rPr>
      <t xml:space="preserve"> Z celkových prostředků poskytnutých i použitých k financování projektů v dané kategorii je uveden procentuální podíl zdrojů pocházejících mimo veřejné rozpočty ČR - z EU</t>
    </r>
  </si>
  <si>
    <r>
      <rPr>
        <sz val="8"/>
        <color indexed="8"/>
        <rFont val="Clara Sans"/>
        <charset val="238"/>
      </rPr>
      <t>(6)</t>
    </r>
    <r>
      <rPr>
        <sz val="10"/>
        <color indexed="8"/>
        <rFont val="Clara Sans"/>
        <charset val="238"/>
      </rPr>
      <t xml:space="preserve"> Prostředky, které byly převedeny k řešení projektů/aktivit ostatním spoluřešitelům.</t>
    </r>
  </si>
  <si>
    <r>
      <rPr>
        <sz val="8"/>
        <color indexed="8"/>
        <rFont val="Clara Sans"/>
        <charset val="238"/>
      </rPr>
      <t>(7)</t>
    </r>
    <r>
      <rPr>
        <sz val="10"/>
        <color indexed="8"/>
        <rFont val="Clara Sans"/>
        <charset val="238"/>
      </rPr>
      <t xml:space="preserve"> Pokud se nejedná o poslední rok projektu.</t>
    </r>
  </si>
  <si>
    <r>
      <rPr>
        <sz val="8"/>
        <rFont val="Clara Sans"/>
        <charset val="238"/>
      </rPr>
      <t>(8)</t>
    </r>
    <r>
      <rPr>
        <sz val="10"/>
        <rFont val="Clara Sans"/>
        <charset val="238"/>
      </rPr>
      <t xml:space="preserve"> V posledním roce projektu nebo při předčasném ukončení projektu. Jedná se o souhrnný údaj za všechny roky trvání projektu.</t>
    </r>
  </si>
  <si>
    <r>
      <rPr>
        <sz val="8"/>
        <color indexed="8"/>
        <rFont val="Clara Sans"/>
        <charset val="238"/>
      </rPr>
      <t>(9)</t>
    </r>
    <r>
      <rPr>
        <sz val="10"/>
        <color indexed="8"/>
        <rFont val="Clara Sans"/>
        <charset val="238"/>
      </rPr>
      <t xml:space="preserve"> Uvedeny prostředky nezařazené  v předchozích sloupcích. Pokud jsou v uvedené hodnotě obsaženy i veřejné zdroje, poskytnuté škole ve sledovaném roce prostřednictvím jiného dotačního titulu,  je nutné tuto skutečnost specifikovat v komentáři.</t>
    </r>
  </si>
  <si>
    <r>
      <t xml:space="preserve">Ostatní kapitoly státního rozpočtu </t>
    </r>
    <r>
      <rPr>
        <b/>
        <vertAlign val="subscript"/>
        <sz val="10"/>
        <color indexed="8"/>
        <rFont val="Clara Sans"/>
        <charset val="238"/>
      </rPr>
      <t>(10)</t>
    </r>
  </si>
  <si>
    <r>
      <rPr>
        <sz val="8"/>
        <rFont val="Clara Sans"/>
        <charset val="238"/>
      </rPr>
      <t>(2)</t>
    </r>
    <r>
      <rPr>
        <sz val="10"/>
        <rFont val="Clara Sans"/>
        <charset val="238"/>
      </rPr>
      <t xml:space="preserve"> Údaje v podbarvených polích jsou načteny z tabulek 11.a až 11.g.</t>
    </r>
  </si>
  <si>
    <t>projekt 133D21Y001604 - vratka realizována v roce 2016 ve výši 2,35 Kč při vyúčtování dotací.</t>
  </si>
  <si>
    <t xml:space="preserve">                    7.Pohledávky za institucemi sociálního zabezpečení a veř. zdrav. poj.</t>
  </si>
  <si>
    <t>tab. 5.a</t>
  </si>
  <si>
    <t>tab. 5.b</t>
  </si>
  <si>
    <t>tab. 5.c</t>
  </si>
  <si>
    <t>tab. 5.d</t>
  </si>
  <si>
    <r>
      <rPr>
        <sz val="8"/>
        <color indexed="8"/>
        <rFont val="Clara Sans"/>
        <charset val="238"/>
      </rPr>
      <t>(4)</t>
    </r>
    <r>
      <rPr>
        <sz val="10"/>
        <color indexed="8"/>
        <rFont val="Clara Sans"/>
        <charset val="238"/>
      </rPr>
      <t xml:space="preserve"> Fond reprodukce investičního majetku (FRIM), fond provozních prostředků (FPP), fond účelově určených prostředků (FÚUP), § 18, odst. 6 zákona o VŠ. Jedná se o finanční prostředky, které nebyly v daném kalendářním roce použity, ale byly převedeny do fondů - jsou součástí "použitých" prostředků uvedených v této tabulce (sl. b, d, f).</t>
    </r>
  </si>
  <si>
    <t>Úřady měst a obcí</t>
  </si>
  <si>
    <r>
      <rPr>
        <vertAlign val="subscript"/>
        <sz val="10"/>
        <color theme="1"/>
        <rFont val="Clara Sans"/>
        <charset val="238"/>
      </rPr>
      <t>(9)</t>
    </r>
    <r>
      <rPr>
        <sz val="10"/>
        <color theme="1"/>
        <rFont val="Clara Sans"/>
        <charset val="238"/>
      </rPr>
      <t xml:space="preserve"> Ř. 18 vratka MZE není v roce 2015 evidována na účtu 6912, zaúčtováno v roce 2016</t>
    </r>
  </si>
  <si>
    <r>
      <rPr>
        <vertAlign val="subscript"/>
        <sz val="10"/>
        <color theme="1"/>
        <rFont val="Clara Sans"/>
        <charset val="238"/>
      </rPr>
      <t>(10)</t>
    </r>
    <r>
      <rPr>
        <sz val="10"/>
        <color theme="1"/>
        <rFont val="Clara Sans"/>
        <charset val="238"/>
      </rPr>
      <t xml:space="preserve"> Podíl zdrojů ze zahraničí se liší podle projektů, není možné uvést sumárně </t>
    </r>
  </si>
  <si>
    <r>
      <rPr>
        <sz val="8"/>
        <rFont val="Clara Sans"/>
        <charset val="238"/>
      </rPr>
      <t>(3)</t>
    </r>
    <r>
      <rPr>
        <sz val="10"/>
        <rFont val="Clara Sans"/>
        <charset val="238"/>
      </rPr>
      <t xml:space="preserve"> Sloupec "a" vydělen VŠ počtem studentů/účastníků vzdělávání ve sloupci "c", je-li relevantní. </t>
    </r>
  </si>
  <si>
    <r>
      <rPr>
        <sz val="8"/>
        <rFont val="Clara Sans"/>
        <charset val="238"/>
      </rPr>
      <t>(2)</t>
    </r>
    <r>
      <rPr>
        <sz val="10"/>
        <rFont val="Clara Sans"/>
        <charset val="238"/>
      </rPr>
      <t xml:space="preserve"> Počet studentů (resp. studií) nebo dalších účastníků vzdělávání, kteří poplatek/úhradu za další činosti zaplatili.                                                </t>
    </r>
    <r>
      <rPr>
        <b/>
        <sz val="10"/>
        <rFont val="Clara Sans"/>
        <charset val="238"/>
      </rPr>
      <t/>
    </r>
  </si>
  <si>
    <t>Ř. 5 Ve výnosech jsou evidovány dle předpisu poplatku, v počtu dle evidence ve STAG + počet zaúčtovaných na základě přísušnosti k roku předepsání platby.</t>
  </si>
  <si>
    <r>
      <t xml:space="preserve">Tab. 8.a    Pracovníci a mzdové prostředky </t>
    </r>
    <r>
      <rPr>
        <sz val="11"/>
        <rFont val="Clara Sans"/>
        <charset val="238"/>
      </rPr>
      <t>(dle zdroje financování mzdy a OON)</t>
    </r>
    <r>
      <rPr>
        <sz val="8"/>
        <rFont val="Clara Sans"/>
        <charset val="238"/>
      </rPr>
      <t xml:space="preserve"> (1)</t>
    </r>
  </si>
  <si>
    <r>
      <t xml:space="preserve">Tab. 8.b    Pracovníci a mzdové prostředky </t>
    </r>
    <r>
      <rPr>
        <sz val="11"/>
        <rFont val="Clara Sans"/>
        <charset val="238"/>
      </rPr>
      <t>(bez OON)</t>
    </r>
  </si>
  <si>
    <t xml:space="preserve">z toho příděl ze zisku za předchozí rok </t>
  </si>
  <si>
    <t>MZe - Rybářské sdružení</t>
  </si>
  <si>
    <r>
      <rPr>
        <vertAlign val="subscript"/>
        <sz val="10"/>
        <color indexed="8"/>
        <rFont val="Clara Sans"/>
        <charset val="238"/>
      </rPr>
      <t>(10)</t>
    </r>
    <r>
      <rPr>
        <sz val="10"/>
        <color indexed="8"/>
        <rFont val="Clara Sans"/>
        <charset val="238"/>
      </rPr>
      <t xml:space="preserve"> Investiční výdaje vynaložené v souladu s rozhodnutím, na které nebyly obdrženy prostředky do konce roku 2015</t>
    </r>
  </si>
  <si>
    <r>
      <rPr>
        <sz val="8"/>
        <rFont val="Calibri"/>
        <family val="2"/>
        <charset val="238"/>
        <scheme val="minor"/>
      </rPr>
      <t>(5)</t>
    </r>
    <r>
      <rPr>
        <sz val="10"/>
        <rFont val="Calibri"/>
        <family val="2"/>
        <charset val="238"/>
        <scheme val="minor"/>
      </rPr>
      <t xml:space="preserve"> Investiční výdaje vynaložené v souladu s rozhodnutím, na které nebyly obdrženy prostředky do konce roku 2015</t>
    </r>
  </si>
  <si>
    <r>
      <t xml:space="preserve">dotace spojené se vzdělávací činností </t>
    </r>
    <r>
      <rPr>
        <sz val="8"/>
        <rFont val="Calibri"/>
        <family val="2"/>
        <charset val="238"/>
        <scheme val="minor"/>
      </rPr>
      <t>(5)</t>
    </r>
  </si>
  <si>
    <t>Tabulka 2.a   Výkaz zisku a ztráty za rok 2015 - za školu</t>
  </si>
  <si>
    <t>Tabulka 2.b   Výkaz zisku a ztráty za rok 2015 - Koleje a Menzy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</si>
</sst>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_ ;[Red]\-#,##0\ ;\–\ "/>
    <numFmt numFmtId="165" formatCode="#,##0.000"/>
  </numFmts>
  <fonts count="66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8"/>
      <name val="Arial CE"/>
      <charset val="238"/>
    </font>
    <font>
      <sz val="10"/>
      <name val="Arial"/>
      <family val="2"/>
      <charset val="238"/>
    </font>
    <font>
      <sz val="10"/>
      <name val="Times New Roman"/>
      <family val="1"/>
      <charset val="238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indexed="8"/>
      <name val="Calibri"/>
      <family val="2"/>
      <charset val="238"/>
    </font>
    <font>
      <sz val="8"/>
      <name val="Calibri"/>
      <family val="2"/>
      <charset val="238"/>
    </font>
    <font>
      <b/>
      <sz val="8"/>
      <name val="Calibri"/>
      <family val="2"/>
      <charset val="238"/>
    </font>
    <font>
      <u/>
      <sz val="10"/>
      <name val="Calibri"/>
      <family val="2"/>
      <charset val="238"/>
    </font>
    <font>
      <b/>
      <sz val="12"/>
      <name val="Clara Sans"/>
      <charset val="238"/>
    </font>
    <font>
      <sz val="10"/>
      <color indexed="8"/>
      <name val="Clara Sans"/>
      <charset val="238"/>
    </font>
    <font>
      <b/>
      <sz val="10"/>
      <color indexed="8"/>
      <name val="Clara Sans"/>
      <charset val="238"/>
    </font>
    <font>
      <b/>
      <sz val="10"/>
      <name val="Clara Sans"/>
      <charset val="238"/>
    </font>
    <font>
      <sz val="8"/>
      <name val="Clara Sans"/>
      <charset val="238"/>
    </font>
    <font>
      <sz val="10"/>
      <name val="Clara Sans"/>
      <charset val="238"/>
    </font>
    <font>
      <i/>
      <sz val="10"/>
      <name val="Clara Sans"/>
      <charset val="238"/>
    </font>
    <font>
      <sz val="9"/>
      <name val="Clara Sans"/>
      <charset val="238"/>
    </font>
    <font>
      <b/>
      <sz val="9"/>
      <name val="Clara Sans"/>
      <charset val="238"/>
    </font>
    <font>
      <sz val="10"/>
      <color indexed="48"/>
      <name val="Clara Sans"/>
      <charset val="238"/>
    </font>
    <font>
      <b/>
      <sz val="8"/>
      <name val="Clara Sans"/>
      <charset val="238"/>
    </font>
    <font>
      <sz val="10"/>
      <color indexed="10"/>
      <name val="Clara Sans"/>
      <charset val="238"/>
    </font>
    <font>
      <sz val="12"/>
      <name val="Clara Sans"/>
      <charset val="238"/>
    </font>
    <font>
      <sz val="8"/>
      <color indexed="8"/>
      <name val="Clara Sans"/>
      <charset val="238"/>
    </font>
    <font>
      <b/>
      <sz val="11"/>
      <name val="Clara Sans"/>
      <charset val="238"/>
    </font>
    <font>
      <b/>
      <i/>
      <sz val="10"/>
      <name val="Clara Sans"/>
      <charset val="238"/>
    </font>
    <font>
      <sz val="12"/>
      <color indexed="8"/>
      <name val="Clara Sans"/>
      <charset val="238"/>
    </font>
    <font>
      <sz val="11"/>
      <name val="Clara Sans"/>
      <charset val="238"/>
    </font>
    <font>
      <b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color indexed="12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sz val="10"/>
      <color rgb="FF0070C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lara Sans"/>
      <charset val="238"/>
    </font>
    <font>
      <sz val="10"/>
      <color theme="1"/>
      <name val="Clara Sans"/>
      <charset val="238"/>
    </font>
    <font>
      <b/>
      <sz val="10"/>
      <color theme="1"/>
      <name val="Clara Sans"/>
      <charset val="238"/>
    </font>
    <font>
      <sz val="10"/>
      <color rgb="FFFF0000"/>
      <name val="Clara Sans"/>
      <charset val="238"/>
    </font>
    <font>
      <vertAlign val="superscript"/>
      <sz val="10"/>
      <color theme="1"/>
      <name val="Clara Sans"/>
      <charset val="238"/>
    </font>
    <font>
      <b/>
      <sz val="10"/>
      <color rgb="FFFF0000"/>
      <name val="Calibri"/>
      <family val="2"/>
      <charset val="238"/>
      <scheme val="minor"/>
    </font>
    <font>
      <b/>
      <sz val="11"/>
      <color theme="1"/>
      <name val="Clara Sans"/>
      <charset val="238"/>
    </font>
    <font>
      <sz val="11"/>
      <name val="Calibri"/>
      <family val="2"/>
      <charset val="238"/>
      <scheme val="minor"/>
    </font>
    <font>
      <b/>
      <i/>
      <sz val="10"/>
      <color theme="1"/>
      <name val="Clara Sans"/>
      <charset val="238"/>
    </font>
    <font>
      <i/>
      <sz val="10"/>
      <color theme="1"/>
      <name val="Clara Sans"/>
      <charset val="238"/>
    </font>
    <font>
      <b/>
      <sz val="12"/>
      <color theme="1"/>
      <name val="Clara Sans"/>
      <charset val="238"/>
    </font>
    <font>
      <u/>
      <sz val="10"/>
      <color indexed="8"/>
      <name val="Clara Sans"/>
      <charset val="238"/>
    </font>
    <font>
      <i/>
      <sz val="11"/>
      <color theme="1"/>
      <name val="Clara Sans"/>
      <charset val="238"/>
    </font>
    <font>
      <sz val="12"/>
      <color theme="1"/>
      <name val="Clara Sans"/>
      <charset val="238"/>
    </font>
    <font>
      <vertAlign val="subscript"/>
      <sz val="10"/>
      <color theme="1"/>
      <name val="Clara Sans"/>
      <charset val="238"/>
    </font>
    <font>
      <b/>
      <sz val="12"/>
      <color indexed="8"/>
      <name val="Clara Sans"/>
      <charset val="238"/>
    </font>
    <font>
      <b/>
      <sz val="11"/>
      <color indexed="8"/>
      <name val="Clara Sans"/>
      <charset val="238"/>
    </font>
    <font>
      <sz val="11"/>
      <color indexed="8"/>
      <name val="Clara Sans"/>
      <charset val="238"/>
    </font>
    <font>
      <sz val="11"/>
      <color rgb="FFFF0000"/>
      <name val="Clara Sans"/>
      <charset val="238"/>
    </font>
    <font>
      <vertAlign val="subscript"/>
      <sz val="10"/>
      <color indexed="8"/>
      <name val="Clara Sans"/>
      <charset val="238"/>
    </font>
    <font>
      <b/>
      <vertAlign val="subscript"/>
      <sz val="10"/>
      <color indexed="8"/>
      <name val="Clara Sans"/>
      <charset val="238"/>
    </font>
    <font>
      <b/>
      <sz val="11"/>
      <color rgb="FFFF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1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E8E8E8"/>
        <bgColor indexed="64"/>
      </patternFill>
    </fill>
  </fills>
  <borders count="16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 style="medium">
        <color indexed="64"/>
      </right>
      <top style="thin">
        <color indexed="22"/>
      </top>
      <bottom style="thin">
        <color indexed="22"/>
      </bottom>
      <diagonal/>
    </border>
    <border>
      <left style="medium">
        <color indexed="64"/>
      </left>
      <right/>
      <top style="thin">
        <color indexed="55"/>
      </top>
      <bottom style="thin">
        <color indexed="55"/>
      </bottom>
      <diagonal/>
    </border>
    <border>
      <left style="medium">
        <color indexed="64"/>
      </left>
      <right/>
      <top style="thin">
        <color indexed="22"/>
      </top>
      <bottom style="medium">
        <color indexed="64"/>
      </bottom>
      <diagonal/>
    </border>
    <border>
      <left/>
      <right/>
      <top style="thin">
        <color indexed="22"/>
      </top>
      <bottom style="medium">
        <color indexed="64"/>
      </bottom>
      <diagonal/>
    </border>
    <border>
      <left/>
      <right style="medium">
        <color indexed="64"/>
      </right>
      <top style="thin">
        <color indexed="22"/>
      </top>
      <bottom style="medium">
        <color indexed="64"/>
      </bottom>
      <diagonal/>
    </border>
    <border>
      <left style="medium">
        <color indexed="64"/>
      </left>
      <right/>
      <top style="thin">
        <color indexed="55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55"/>
      </bottom>
      <diagonal/>
    </border>
    <border>
      <left style="medium">
        <color indexed="64"/>
      </left>
      <right/>
      <top style="medium">
        <color indexed="64"/>
      </top>
      <bottom style="thin">
        <color indexed="55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hair">
        <color indexed="64"/>
      </right>
      <top style="medium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55"/>
      </bottom>
      <diagonal/>
    </border>
    <border>
      <left style="thin">
        <color indexed="64"/>
      </left>
      <right/>
      <top/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55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55"/>
      </bottom>
      <diagonal/>
    </border>
    <border>
      <left style="thin">
        <color indexed="64"/>
      </left>
      <right/>
      <top style="thin">
        <color indexed="55"/>
      </top>
      <bottom style="thin">
        <color indexed="55"/>
      </bottom>
      <diagonal/>
    </border>
    <border>
      <left style="thin">
        <color indexed="64"/>
      </left>
      <right style="medium">
        <color indexed="64"/>
      </right>
      <top style="thin">
        <color indexed="55"/>
      </top>
      <bottom style="thin">
        <color indexed="55"/>
      </bottom>
      <diagonal/>
    </border>
    <border>
      <left style="thin">
        <color indexed="64"/>
      </left>
      <right/>
      <top style="thin">
        <color indexed="55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55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22"/>
      </bottom>
      <diagonal/>
    </border>
    <border>
      <left/>
      <right/>
      <top style="medium">
        <color indexed="64"/>
      </top>
      <bottom style="thin">
        <color indexed="22"/>
      </bottom>
      <diagonal/>
    </border>
    <border>
      <left/>
      <right style="medium">
        <color indexed="64"/>
      </right>
      <top style="medium">
        <color indexed="64"/>
      </top>
      <bottom style="thin">
        <color indexed="22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/>
      <right style="medium">
        <color indexed="64"/>
      </right>
      <top/>
      <bottom style="thin">
        <color indexed="22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</borders>
  <cellStyleXfs count="7">
    <xf numFmtId="0" fontId="0" fillId="0" borderId="0"/>
    <xf numFmtId="0" fontId="3" fillId="0" borderId="0"/>
    <xf numFmtId="0" fontId="1" fillId="0" borderId="0"/>
    <xf numFmtId="0" fontId="2" fillId="0" borderId="0"/>
    <xf numFmtId="0" fontId="1" fillId="0" borderId="0"/>
    <xf numFmtId="0" fontId="3" fillId="0" borderId="0"/>
    <xf numFmtId="0" fontId="1" fillId="0" borderId="0"/>
  </cellStyleXfs>
  <cellXfs count="1313">
    <xf numFmtId="0" fontId="0" fillId="0" borderId="0" xfId="0"/>
    <xf numFmtId="0" fontId="3" fillId="0" borderId="0" xfId="1"/>
    <xf numFmtId="0" fontId="3" fillId="0" borderId="0" xfId="1" applyAlignment="1" applyProtection="1">
      <alignment vertical="center"/>
      <protection locked="0"/>
    </xf>
    <xf numFmtId="0" fontId="3" fillId="0" borderId="0" xfId="1" applyAlignment="1">
      <alignment vertical="center"/>
    </xf>
    <xf numFmtId="0" fontId="3" fillId="0" borderId="0" xfId="1" applyProtection="1">
      <protection locked="0"/>
    </xf>
    <xf numFmtId="0" fontId="4" fillId="0" borderId="0" xfId="1" applyFont="1" applyAlignment="1" applyProtection="1">
      <alignment vertical="center"/>
      <protection locked="0"/>
    </xf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4" fillId="0" borderId="0" xfId="1" applyFont="1" applyBorder="1" applyAlignment="1" applyProtection="1">
      <alignment vertical="center"/>
      <protection locked="0"/>
    </xf>
    <xf numFmtId="0" fontId="32" fillId="0" borderId="0" xfId="1" applyFont="1" applyAlignment="1" applyProtection="1">
      <alignment vertical="center"/>
      <protection locked="0"/>
    </xf>
    <xf numFmtId="0" fontId="32" fillId="0" borderId="0" xfId="1" applyFont="1" applyAlignment="1">
      <alignment vertical="center"/>
    </xf>
    <xf numFmtId="0" fontId="5" fillId="0" borderId="0" xfId="1" applyFont="1" applyAlignment="1" applyProtection="1">
      <alignment vertical="center"/>
      <protection locked="0"/>
    </xf>
    <xf numFmtId="0" fontId="5" fillId="0" borderId="0" xfId="1" applyFont="1" applyAlignment="1">
      <alignment vertical="center"/>
    </xf>
    <xf numFmtId="0" fontId="5" fillId="0" borderId="0" xfId="1" applyFont="1" applyAlignment="1">
      <alignment horizontal="center" vertical="center"/>
    </xf>
    <xf numFmtId="0" fontId="33" fillId="0" borderId="0" xfId="1" applyFont="1" applyAlignment="1" applyProtection="1">
      <alignment vertical="center"/>
      <protection locked="0"/>
    </xf>
    <xf numFmtId="0" fontId="32" fillId="0" borderId="0" xfId="1" applyFont="1" applyAlignment="1" applyProtection="1">
      <alignment horizontal="center" vertical="center"/>
      <protection locked="0"/>
    </xf>
    <xf numFmtId="0" fontId="32" fillId="0" borderId="0" xfId="1" applyFont="1" applyAlignment="1">
      <alignment horizontal="center" vertical="center"/>
    </xf>
    <xf numFmtId="0" fontId="32" fillId="0" borderId="0" xfId="1" applyFont="1" applyBorder="1" applyAlignment="1" applyProtection="1">
      <alignment vertical="center" wrapText="1"/>
      <protection locked="0"/>
    </xf>
    <xf numFmtId="0" fontId="32" fillId="0" borderId="0" xfId="1" applyFont="1" applyBorder="1" applyAlignment="1">
      <alignment vertical="center" wrapText="1"/>
    </xf>
    <xf numFmtId="0" fontId="32" fillId="0" borderId="0" xfId="1" applyFont="1" applyBorder="1" applyAlignment="1" applyProtection="1">
      <alignment vertical="center"/>
      <protection locked="0"/>
    </xf>
    <xf numFmtId="0" fontId="32" fillId="0" borderId="0" xfId="2" applyFont="1" applyBorder="1" applyAlignment="1">
      <alignment vertical="center"/>
    </xf>
    <xf numFmtId="49" fontId="32" fillId="0" borderId="0" xfId="2" applyNumberFormat="1" applyFont="1" applyBorder="1" applyAlignment="1">
      <alignment vertical="center"/>
    </xf>
    <xf numFmtId="0" fontId="32" fillId="0" borderId="0" xfId="2" applyFont="1" applyBorder="1" applyAlignment="1">
      <alignment vertical="center" wrapText="1"/>
    </xf>
    <xf numFmtId="0" fontId="32" fillId="0" borderId="0" xfId="1" applyFont="1"/>
    <xf numFmtId="0" fontId="33" fillId="0" borderId="0" xfId="1" applyFont="1"/>
    <xf numFmtId="0" fontId="32" fillId="0" borderId="0" xfId="1" applyFont="1" applyProtection="1">
      <protection locked="0"/>
    </xf>
    <xf numFmtId="0" fontId="33" fillId="0" borderId="0" xfId="1" applyFont="1" applyAlignment="1">
      <alignment vertical="center"/>
    </xf>
    <xf numFmtId="0" fontId="32" fillId="0" borderId="0" xfId="1" applyFont="1" applyBorder="1" applyAlignment="1" applyProtection="1">
      <alignment horizontal="justify" vertical="center" wrapText="1"/>
      <protection locked="0"/>
    </xf>
    <xf numFmtId="0" fontId="32" fillId="0" borderId="0" xfId="1" applyFont="1" applyBorder="1" applyAlignment="1" applyProtection="1">
      <alignment horizontal="left" vertical="center" wrapText="1"/>
      <protection locked="0"/>
    </xf>
    <xf numFmtId="0" fontId="31" fillId="0" borderId="0" xfId="1" applyFont="1" applyBorder="1" applyAlignment="1" applyProtection="1">
      <alignment horizontal="justify" vertical="center"/>
      <protection locked="0"/>
    </xf>
    <xf numFmtId="0" fontId="32" fillId="0" borderId="0" xfId="1" applyFont="1" applyBorder="1" applyAlignment="1" applyProtection="1">
      <alignment horizontal="left" vertical="center"/>
      <protection locked="0"/>
    </xf>
    <xf numFmtId="0" fontId="32" fillId="0" borderId="0" xfId="1" applyFont="1" applyBorder="1" applyAlignment="1">
      <alignment vertical="center"/>
    </xf>
    <xf numFmtId="0" fontId="32" fillId="0" borderId="0" xfId="1" applyFont="1" applyBorder="1" applyAlignment="1">
      <alignment horizontal="left" vertical="center"/>
    </xf>
    <xf numFmtId="0" fontId="32" fillId="0" borderId="0" xfId="1" applyFont="1" applyAlignment="1">
      <alignment horizontal="left" vertical="center"/>
    </xf>
    <xf numFmtId="4" fontId="32" fillId="0" borderId="0" xfId="1" applyNumberFormat="1" applyFont="1" applyAlignment="1" applyProtection="1">
      <alignment vertical="center"/>
      <protection locked="0"/>
    </xf>
    <xf numFmtId="4" fontId="32" fillId="0" borderId="0" xfId="1" applyNumberFormat="1" applyFont="1" applyAlignment="1">
      <alignment vertical="center"/>
    </xf>
    <xf numFmtId="4" fontId="32" fillId="0" borderId="0" xfId="1" applyNumberFormat="1" applyFont="1" applyProtection="1">
      <protection locked="0"/>
    </xf>
    <xf numFmtId="4" fontId="32" fillId="0" borderId="0" xfId="1" applyNumberFormat="1" applyFont="1"/>
    <xf numFmtId="0" fontId="35" fillId="0" borderId="0" xfId="1" applyFont="1" applyAlignment="1">
      <alignment horizontal="right" vertical="top" wrapText="1"/>
    </xf>
    <xf numFmtId="0" fontId="35" fillId="0" borderId="0" xfId="1" applyFont="1" applyBorder="1" applyAlignment="1">
      <alignment horizontal="right" vertical="top" wrapText="1"/>
    </xf>
    <xf numFmtId="0" fontId="35" fillId="0" borderId="0" xfId="1" applyFont="1" applyBorder="1" applyAlignment="1">
      <alignment vertical="top" wrapText="1"/>
    </xf>
    <xf numFmtId="0" fontId="35" fillId="0" borderId="0" xfId="1" applyFont="1" applyAlignment="1">
      <alignment vertical="top" wrapText="1"/>
    </xf>
    <xf numFmtId="0" fontId="32" fillId="0" borderId="0" xfId="1" applyFont="1" applyFill="1" applyBorder="1" applyProtection="1">
      <protection locked="0"/>
    </xf>
    <xf numFmtId="4" fontId="32" fillId="0" borderId="0" xfId="1" applyNumberFormat="1" applyFont="1" applyFill="1" applyBorder="1" applyProtection="1">
      <protection locked="0"/>
    </xf>
    <xf numFmtId="0" fontId="32" fillId="0" borderId="0" xfId="1" applyFont="1" applyFill="1" applyBorder="1"/>
    <xf numFmtId="0" fontId="34" fillId="0" borderId="0" xfId="1" applyFont="1" applyFill="1" applyBorder="1" applyAlignment="1">
      <alignment vertical="top" wrapText="1"/>
    </xf>
    <xf numFmtId="0" fontId="34" fillId="0" borderId="0" xfId="1" applyFont="1" applyFill="1" applyBorder="1" applyAlignment="1">
      <alignment horizontal="center" vertical="top" wrapText="1"/>
    </xf>
    <xf numFmtId="0" fontId="34" fillId="0" borderId="0" xfId="1" applyFont="1" applyFill="1" applyBorder="1" applyAlignment="1">
      <alignment horizontal="justify" vertical="top" wrapText="1"/>
    </xf>
    <xf numFmtId="4" fontId="32" fillId="0" borderId="0" xfId="1" applyNumberFormat="1" applyFont="1" applyFill="1" applyBorder="1"/>
    <xf numFmtId="0" fontId="35" fillId="0" borderId="0" xfId="1" applyFont="1" applyBorder="1" applyAlignment="1" applyProtection="1">
      <alignment vertical="center" wrapText="1"/>
      <protection locked="0"/>
    </xf>
    <xf numFmtId="0" fontId="35" fillId="0" borderId="0" xfId="1" applyFont="1" applyBorder="1" applyAlignment="1" applyProtection="1">
      <alignment horizontal="right" vertical="center" wrapText="1"/>
      <protection locked="0"/>
    </xf>
    <xf numFmtId="0" fontId="32" fillId="0" borderId="0" xfId="1" applyFont="1" applyFill="1" applyBorder="1" applyAlignment="1" applyProtection="1">
      <alignment vertical="center"/>
      <protection locked="0"/>
    </xf>
    <xf numFmtId="0" fontId="36" fillId="0" borderId="0" xfId="1" applyFont="1" applyAlignment="1">
      <alignment vertical="center"/>
    </xf>
    <xf numFmtId="4" fontId="37" fillId="0" borderId="0" xfId="1" applyNumberFormat="1" applyFont="1" applyAlignment="1">
      <alignment vertical="center"/>
    </xf>
    <xf numFmtId="0" fontId="32" fillId="0" borderId="0" xfId="1" applyFont="1" applyProtection="1"/>
    <xf numFmtId="4" fontId="32" fillId="0" borderId="0" xfId="1" applyNumberFormat="1" applyFont="1" applyProtection="1"/>
    <xf numFmtId="0" fontId="35" fillId="0" borderId="0" xfId="1" applyFont="1" applyBorder="1" applyAlignment="1" applyProtection="1">
      <alignment vertical="top" wrapText="1"/>
    </xf>
    <xf numFmtId="0" fontId="35" fillId="0" borderId="0" xfId="1" applyFont="1" applyBorder="1" applyAlignment="1" applyProtection="1">
      <alignment horizontal="right" vertical="top" wrapText="1"/>
    </xf>
    <xf numFmtId="0" fontId="32" fillId="0" borderId="0" xfId="1" applyFont="1" applyFill="1" applyBorder="1" applyProtection="1"/>
    <xf numFmtId="0" fontId="34" fillId="0" borderId="0" xfId="1" applyFont="1" applyFill="1" applyBorder="1" applyAlignment="1" applyProtection="1">
      <alignment vertical="top" wrapText="1"/>
    </xf>
    <xf numFmtId="0" fontId="34" fillId="0" borderId="0" xfId="1" applyFont="1" applyFill="1" applyBorder="1" applyAlignment="1" applyProtection="1">
      <alignment horizontal="center" vertical="top" wrapText="1"/>
    </xf>
    <xf numFmtId="0" fontId="34" fillId="0" borderId="0" xfId="1" applyFont="1" applyFill="1" applyBorder="1" applyAlignment="1" applyProtection="1">
      <alignment horizontal="justify" vertical="top" wrapText="1"/>
    </xf>
    <xf numFmtId="4" fontId="32" fillId="0" borderId="0" xfId="1" applyNumberFormat="1" applyFont="1" applyFill="1" applyBorder="1" applyProtection="1"/>
    <xf numFmtId="0" fontId="0" fillId="0" borderId="0" xfId="0"/>
    <xf numFmtId="0" fontId="36" fillId="0" borderId="0" xfId="2" applyFont="1" applyBorder="1" applyAlignment="1">
      <alignment vertical="center"/>
    </xf>
    <xf numFmtId="0" fontId="33" fillId="0" borderId="0" xfId="1" applyFont="1" applyBorder="1" applyAlignment="1" applyProtection="1">
      <alignment vertical="center"/>
      <protection locked="0"/>
    </xf>
    <xf numFmtId="49" fontId="33" fillId="0" borderId="0" xfId="2" applyNumberFormat="1" applyFont="1" applyBorder="1" applyAlignment="1">
      <alignment horizontal="center" vertical="center" wrapText="1"/>
    </xf>
    <xf numFmtId="0" fontId="33" fillId="0" borderId="0" xfId="2" applyFont="1" applyBorder="1" applyAlignment="1">
      <alignment vertical="center"/>
    </xf>
    <xf numFmtId="0" fontId="32" fillId="0" borderId="0" xfId="2" applyFont="1" applyBorder="1" applyAlignment="1">
      <alignment horizontal="center" vertical="center"/>
    </xf>
    <xf numFmtId="49" fontId="36" fillId="0" borderId="0" xfId="2" applyNumberFormat="1" applyFont="1" applyBorder="1" applyAlignment="1">
      <alignment horizontal="left" vertical="center"/>
    </xf>
    <xf numFmtId="49" fontId="32" fillId="0" borderId="0" xfId="2" applyNumberFormat="1" applyFont="1" applyBorder="1" applyAlignment="1">
      <alignment horizontal="center" vertical="center"/>
    </xf>
    <xf numFmtId="0" fontId="32" fillId="0" borderId="0" xfId="1" applyFont="1" applyFill="1" applyBorder="1" applyAlignment="1">
      <alignment vertical="center"/>
    </xf>
    <xf numFmtId="0" fontId="0" fillId="0" borderId="0" xfId="0" applyAlignment="1">
      <alignment vertical="center"/>
    </xf>
    <xf numFmtId="0" fontId="29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38" fillId="0" borderId="0" xfId="0" applyFont="1" applyAlignment="1">
      <alignment vertical="center"/>
    </xf>
    <xf numFmtId="0" fontId="39" fillId="0" borderId="0" xfId="0" applyFont="1" applyAlignment="1">
      <alignment vertical="center"/>
    </xf>
    <xf numFmtId="0" fontId="36" fillId="0" borderId="0" xfId="1" applyFont="1" applyAlignment="1">
      <alignment horizontal="center" vertical="center"/>
    </xf>
    <xf numFmtId="0" fontId="39" fillId="0" borderId="0" xfId="0" applyFont="1" applyFill="1" applyAlignment="1">
      <alignment vertical="center"/>
    </xf>
    <xf numFmtId="0" fontId="34" fillId="0" borderId="0" xfId="1" applyFont="1" applyFill="1" applyBorder="1" applyAlignment="1" applyProtection="1">
      <alignment horizontal="center" vertical="center" wrapText="1"/>
      <protection locked="0"/>
    </xf>
    <xf numFmtId="4" fontId="32" fillId="0" borderId="0" xfId="1" applyNumberFormat="1" applyFont="1" applyFill="1" applyBorder="1" applyAlignment="1">
      <alignment vertical="center"/>
    </xf>
    <xf numFmtId="3" fontId="32" fillId="0" borderId="0" xfId="2" applyNumberFormat="1" applyFont="1" applyBorder="1" applyAlignment="1">
      <alignment vertical="center"/>
    </xf>
    <xf numFmtId="0" fontId="35" fillId="0" borderId="0" xfId="1" applyFont="1" applyAlignment="1">
      <alignment horizontal="right" vertical="center" wrapText="1"/>
    </xf>
    <xf numFmtId="0" fontId="35" fillId="0" borderId="0" xfId="1" applyFont="1" applyBorder="1" applyAlignment="1">
      <alignment horizontal="right" vertical="center" wrapText="1"/>
    </xf>
    <xf numFmtId="0" fontId="35" fillId="0" borderId="0" xfId="1" applyFont="1" applyBorder="1" applyAlignment="1">
      <alignment vertical="center" wrapText="1"/>
    </xf>
    <xf numFmtId="0" fontId="35" fillId="0" borderId="0" xfId="1" applyFont="1" applyAlignment="1" applyProtection="1">
      <alignment vertical="center" wrapText="1"/>
      <protection locked="0"/>
    </xf>
    <xf numFmtId="0" fontId="35" fillId="0" borderId="0" xfId="1" applyFont="1" applyAlignment="1">
      <alignment vertical="center" wrapText="1"/>
    </xf>
    <xf numFmtId="4" fontId="34" fillId="0" borderId="0" xfId="1" applyNumberFormat="1" applyFont="1" applyFill="1" applyBorder="1" applyAlignment="1" applyProtection="1">
      <alignment vertical="center" wrapText="1"/>
      <protection locked="0"/>
    </xf>
    <xf numFmtId="0" fontId="34" fillId="0" borderId="0" xfId="1" applyFont="1" applyFill="1" applyBorder="1" applyAlignment="1" applyProtection="1">
      <alignment vertical="center" wrapText="1"/>
      <protection locked="0"/>
    </xf>
    <xf numFmtId="0" fontId="34" fillId="0" borderId="0" xfId="1" applyFont="1" applyFill="1" applyBorder="1" applyAlignment="1">
      <alignment vertical="center" wrapText="1"/>
    </xf>
    <xf numFmtId="0" fontId="34" fillId="0" borderId="0" xfId="1" applyFont="1" applyFill="1" applyBorder="1" applyAlignment="1">
      <alignment horizontal="center" vertical="center" wrapText="1"/>
    </xf>
    <xf numFmtId="4" fontId="34" fillId="0" borderId="0" xfId="1" applyNumberFormat="1" applyFont="1" applyFill="1" applyBorder="1" applyAlignment="1" applyProtection="1">
      <alignment horizontal="center" vertical="center" wrapText="1"/>
      <protection locked="0"/>
    </xf>
    <xf numFmtId="0" fontId="32" fillId="0" borderId="0" xfId="1" applyFont="1" applyAlignment="1" applyProtection="1">
      <alignment vertical="center" wrapText="1"/>
      <protection locked="0"/>
    </xf>
    <xf numFmtId="0" fontId="40" fillId="0" borderId="0" xfId="1" applyFont="1" applyAlignment="1" applyProtection="1">
      <alignment vertical="center"/>
      <protection locked="0"/>
    </xf>
    <xf numFmtId="0" fontId="40" fillId="0" borderId="0" xfId="1" applyFont="1" applyAlignment="1">
      <alignment vertical="center"/>
    </xf>
    <xf numFmtId="0" fontId="31" fillId="4" borderId="0" xfId="1" applyFont="1" applyFill="1" applyAlignment="1" applyProtection="1">
      <alignment vertical="center"/>
      <protection locked="0"/>
    </xf>
    <xf numFmtId="0" fontId="32" fillId="4" borderId="0" xfId="1" applyFont="1" applyFill="1" applyAlignment="1">
      <alignment vertical="center"/>
    </xf>
    <xf numFmtId="0" fontId="36" fillId="4" borderId="0" xfId="1" applyFont="1" applyFill="1" applyAlignment="1">
      <alignment vertical="center"/>
    </xf>
    <xf numFmtId="0" fontId="32" fillId="4" borderId="0" xfId="1" applyFont="1" applyFill="1" applyAlignment="1">
      <alignment horizontal="center" vertical="center"/>
    </xf>
    <xf numFmtId="0" fontId="32" fillId="4" borderId="0" xfId="1" applyFont="1" applyFill="1" applyBorder="1" applyAlignment="1">
      <alignment vertical="center"/>
    </xf>
    <xf numFmtId="0" fontId="32" fillId="4" borderId="0" xfId="1" applyFont="1" applyFill="1" applyBorder="1" applyAlignment="1">
      <alignment horizontal="right" vertical="center"/>
    </xf>
    <xf numFmtId="0" fontId="33" fillId="4" borderId="0" xfId="1" applyFont="1" applyFill="1" applyBorder="1" applyAlignment="1">
      <alignment horizontal="center" vertical="center"/>
    </xf>
    <xf numFmtId="0" fontId="32" fillId="4" borderId="0" xfId="1" applyFont="1" applyFill="1" applyBorder="1" applyAlignment="1">
      <alignment horizontal="center" vertical="center"/>
    </xf>
    <xf numFmtId="0" fontId="41" fillId="4" borderId="0" xfId="1" applyFont="1" applyFill="1" applyBorder="1" applyAlignment="1">
      <alignment horizontal="center" vertical="center"/>
    </xf>
    <xf numFmtId="0" fontId="32" fillId="5" borderId="41" xfId="1" applyFont="1" applyFill="1" applyBorder="1" applyAlignment="1">
      <alignment vertical="center"/>
    </xf>
    <xf numFmtId="0" fontId="32" fillId="6" borderId="41" xfId="1" applyFont="1" applyFill="1" applyBorder="1" applyAlignment="1">
      <alignment vertical="center"/>
    </xf>
    <xf numFmtId="0" fontId="32" fillId="6" borderId="42" xfId="1" applyFont="1" applyFill="1" applyBorder="1" applyAlignment="1">
      <alignment vertical="center"/>
    </xf>
    <xf numFmtId="0" fontId="32" fillId="6" borderId="42" xfId="3" applyFont="1" applyFill="1" applyBorder="1" applyAlignment="1">
      <alignment horizontal="right" vertical="center"/>
    </xf>
    <xf numFmtId="0" fontId="32" fillId="6" borderId="42" xfId="3" applyFont="1" applyFill="1" applyBorder="1" applyAlignment="1">
      <alignment horizontal="left" vertical="center"/>
    </xf>
    <xf numFmtId="0" fontId="32" fillId="6" borderId="43" xfId="1" applyFont="1" applyFill="1" applyBorder="1" applyAlignment="1">
      <alignment vertical="center"/>
    </xf>
    <xf numFmtId="0" fontId="32" fillId="7" borderId="41" xfId="1" applyFont="1" applyFill="1" applyBorder="1" applyAlignment="1">
      <alignment vertical="center"/>
    </xf>
    <xf numFmtId="0" fontId="32" fillId="7" borderId="42" xfId="1" applyFont="1" applyFill="1" applyBorder="1" applyAlignment="1">
      <alignment vertical="center"/>
    </xf>
    <xf numFmtId="0" fontId="32" fillId="7" borderId="43" xfId="1" applyFont="1" applyFill="1" applyBorder="1" applyAlignment="1">
      <alignment vertical="center"/>
    </xf>
    <xf numFmtId="0" fontId="32" fillId="0" borderId="0" xfId="1" applyFont="1" applyFill="1" applyAlignment="1">
      <alignment vertical="center"/>
    </xf>
    <xf numFmtId="0" fontId="32" fillId="2" borderId="41" xfId="1" applyFont="1" applyFill="1" applyBorder="1" applyAlignment="1">
      <alignment vertical="center"/>
    </xf>
    <xf numFmtId="0" fontId="32" fillId="2" borderId="42" xfId="1" applyFont="1" applyFill="1" applyBorder="1" applyAlignment="1">
      <alignment vertical="center"/>
    </xf>
    <xf numFmtId="0" fontId="32" fillId="0" borderId="42" xfId="1" applyFont="1" applyFill="1" applyBorder="1" applyAlignment="1">
      <alignment vertical="center"/>
    </xf>
    <xf numFmtId="0" fontId="32" fillId="0" borderId="43" xfId="1" applyFont="1" applyFill="1" applyBorder="1" applyAlignment="1">
      <alignment vertical="center"/>
    </xf>
    <xf numFmtId="0" fontId="32" fillId="0" borderId="44" xfId="1" applyFont="1" applyFill="1" applyBorder="1" applyAlignment="1">
      <alignment horizontal="center" vertical="center"/>
    </xf>
    <xf numFmtId="164" fontId="32" fillId="4" borderId="0" xfId="1" applyNumberFormat="1" applyFont="1" applyFill="1" applyBorder="1" applyAlignment="1">
      <alignment horizontal="center" vertical="center"/>
    </xf>
    <xf numFmtId="0" fontId="32" fillId="4" borderId="42" xfId="1" applyFont="1" applyFill="1" applyBorder="1" applyAlignment="1">
      <alignment vertical="center"/>
    </xf>
    <xf numFmtId="0" fontId="32" fillId="7" borderId="42" xfId="3" applyFont="1" applyFill="1" applyBorder="1" applyAlignment="1">
      <alignment horizontal="right" vertical="center"/>
    </xf>
    <xf numFmtId="0" fontId="32" fillId="7" borderId="42" xfId="3" applyFont="1" applyFill="1" applyBorder="1" applyAlignment="1">
      <alignment horizontal="left" vertical="center"/>
    </xf>
    <xf numFmtId="0" fontId="32" fillId="4" borderId="41" xfId="1" applyFont="1" applyFill="1" applyBorder="1" applyAlignment="1">
      <alignment vertical="center"/>
    </xf>
    <xf numFmtId="0" fontId="32" fillId="4" borderId="42" xfId="3" applyFont="1" applyFill="1" applyBorder="1" applyAlignment="1">
      <alignment horizontal="left" vertical="center"/>
    </xf>
    <xf numFmtId="0" fontId="32" fillId="4" borderId="43" xfId="1" applyFont="1" applyFill="1" applyBorder="1" applyAlignment="1">
      <alignment vertical="center"/>
    </xf>
    <xf numFmtId="0" fontId="32" fillId="0" borderId="0" xfId="1" applyFont="1" applyFill="1" applyBorder="1" applyAlignment="1">
      <alignment horizontal="center" vertical="center"/>
    </xf>
    <xf numFmtId="0" fontId="32" fillId="2" borderId="42" xfId="1" applyFont="1" applyFill="1" applyBorder="1" applyAlignment="1">
      <alignment horizontal="right" vertical="center"/>
    </xf>
    <xf numFmtId="0" fontId="32" fillId="2" borderId="43" xfId="1" applyFont="1" applyFill="1" applyBorder="1" applyAlignment="1">
      <alignment vertical="center"/>
    </xf>
    <xf numFmtId="164" fontId="32" fillId="0" borderId="0" xfId="1" applyNumberFormat="1" applyFont="1" applyFill="1" applyBorder="1" applyAlignment="1">
      <alignment horizontal="center" vertical="center"/>
    </xf>
    <xf numFmtId="0" fontId="32" fillId="2" borderId="45" xfId="1" applyFont="1" applyFill="1" applyBorder="1" applyAlignment="1">
      <alignment vertical="center"/>
    </xf>
    <xf numFmtId="0" fontId="32" fillId="2" borderId="46" xfId="1" applyFont="1" applyFill="1" applyBorder="1" applyAlignment="1">
      <alignment vertical="center"/>
    </xf>
    <xf numFmtId="0" fontId="32" fillId="4" borderId="46" xfId="1" applyFont="1" applyFill="1" applyBorder="1" applyAlignment="1">
      <alignment vertical="center"/>
    </xf>
    <xf numFmtId="0" fontId="32" fillId="2" borderId="47" xfId="1" applyFont="1" applyFill="1" applyBorder="1" applyAlignment="1">
      <alignment vertical="center"/>
    </xf>
    <xf numFmtId="0" fontId="32" fillId="0" borderId="48" xfId="1" applyFont="1" applyFill="1" applyBorder="1" applyAlignment="1">
      <alignment horizontal="center" vertical="center"/>
    </xf>
    <xf numFmtId="0" fontId="7" fillId="0" borderId="0" xfId="4" applyFont="1" applyAlignment="1">
      <alignment vertical="center"/>
    </xf>
    <xf numFmtId="0" fontId="5" fillId="0" borderId="0" xfId="4" applyFont="1" applyAlignment="1">
      <alignment vertical="center"/>
    </xf>
    <xf numFmtId="0" fontId="5" fillId="0" borderId="0" xfId="4" applyFont="1" applyAlignment="1" applyProtection="1">
      <alignment vertical="center"/>
      <protection locked="0"/>
    </xf>
    <xf numFmtId="0" fontId="6" fillId="0" borderId="0" xfId="4" applyFont="1" applyAlignment="1">
      <alignment vertical="center"/>
    </xf>
    <xf numFmtId="0" fontId="0" fillId="0" borderId="0" xfId="0" applyFont="1" applyAlignment="1">
      <alignment vertical="center"/>
    </xf>
    <xf numFmtId="0" fontId="0" fillId="0" borderId="0" xfId="0" applyFont="1" applyFill="1" applyBorder="1" applyAlignment="1">
      <alignment vertical="center"/>
    </xf>
    <xf numFmtId="0" fontId="32" fillId="7" borderId="44" xfId="1" applyFont="1" applyFill="1" applyBorder="1" applyAlignment="1">
      <alignment horizontal="center" vertical="center"/>
    </xf>
    <xf numFmtId="0" fontId="32" fillId="10" borderId="53" xfId="1" applyFont="1" applyFill="1" applyBorder="1" applyAlignment="1">
      <alignment horizontal="center" vertical="center"/>
    </xf>
    <xf numFmtId="0" fontId="32" fillId="10" borderId="54" xfId="1" applyFont="1" applyFill="1" applyBorder="1" applyAlignment="1">
      <alignment horizontal="center" vertical="center"/>
    </xf>
    <xf numFmtId="0" fontId="32" fillId="4" borderId="44" xfId="1" applyFont="1" applyFill="1" applyBorder="1" applyAlignment="1">
      <alignment horizontal="center" vertical="center"/>
    </xf>
    <xf numFmtId="0" fontId="32" fillId="5" borderId="44" xfId="1" applyFont="1" applyFill="1" applyBorder="1" applyAlignment="1">
      <alignment horizontal="center" vertical="center"/>
    </xf>
    <xf numFmtId="0" fontId="32" fillId="6" borderId="44" xfId="1" applyFont="1" applyFill="1" applyBorder="1" applyAlignment="1">
      <alignment horizontal="center" vertical="center"/>
    </xf>
    <xf numFmtId="0" fontId="0" fillId="0" borderId="0" xfId="0" applyFont="1" applyFill="1" applyAlignment="1">
      <alignment vertical="center"/>
    </xf>
    <xf numFmtId="0" fontId="38" fillId="0" borderId="0" xfId="0" applyFont="1" applyFill="1" applyBorder="1" applyAlignment="1">
      <alignment vertical="center"/>
    </xf>
    <xf numFmtId="0" fontId="32" fillId="0" borderId="46" xfId="1" applyFont="1" applyFill="1" applyBorder="1" applyAlignment="1">
      <alignment vertical="center"/>
    </xf>
    <xf numFmtId="0" fontId="32" fillId="0" borderId="47" xfId="1" applyFont="1" applyFill="1" applyBorder="1" applyAlignment="1">
      <alignment vertical="center"/>
    </xf>
    <xf numFmtId="0" fontId="32" fillId="4" borderId="48" xfId="1" applyFont="1" applyFill="1" applyBorder="1" applyAlignment="1">
      <alignment horizontal="center" vertical="center"/>
    </xf>
    <xf numFmtId="0" fontId="30" fillId="0" borderId="0" xfId="0" applyFont="1" applyAlignment="1">
      <alignment vertical="center"/>
    </xf>
    <xf numFmtId="0" fontId="38" fillId="0" borderId="0" xfId="0" applyFont="1" applyFill="1" applyAlignment="1">
      <alignment vertical="center"/>
    </xf>
    <xf numFmtId="0" fontId="6" fillId="0" borderId="0" xfId="4" applyFont="1" applyFill="1" applyAlignment="1">
      <alignment vertical="center"/>
    </xf>
    <xf numFmtId="0" fontId="5" fillId="4" borderId="0" xfId="1" applyFont="1" applyFill="1" applyAlignment="1">
      <alignment vertical="center"/>
    </xf>
    <xf numFmtId="0" fontId="41" fillId="0" borderId="1" xfId="1" applyFont="1" applyFill="1" applyBorder="1" applyAlignment="1">
      <alignment horizontal="center" vertical="center"/>
    </xf>
    <xf numFmtId="0" fontId="41" fillId="0" borderId="9" xfId="1" applyFont="1" applyFill="1" applyBorder="1" applyAlignment="1">
      <alignment horizontal="center" vertical="center"/>
    </xf>
    <xf numFmtId="0" fontId="41" fillId="0" borderId="22" xfId="1" applyFont="1" applyFill="1" applyBorder="1" applyAlignment="1">
      <alignment horizontal="center" vertical="center"/>
    </xf>
    <xf numFmtId="0" fontId="32" fillId="0" borderId="6" xfId="1" applyFont="1" applyFill="1" applyBorder="1" applyAlignment="1">
      <alignment horizontal="center" vertical="center"/>
    </xf>
    <xf numFmtId="0" fontId="32" fillId="0" borderId="7" xfId="1" applyFont="1" applyFill="1" applyBorder="1" applyAlignment="1">
      <alignment horizontal="center" vertical="center"/>
    </xf>
    <xf numFmtId="0" fontId="32" fillId="0" borderId="14" xfId="1" applyFont="1" applyFill="1" applyBorder="1" applyAlignment="1">
      <alignment horizontal="center" vertical="center"/>
    </xf>
    <xf numFmtId="0" fontId="32" fillId="11" borderId="41" xfId="1" applyFont="1" applyFill="1" applyBorder="1" applyAlignment="1">
      <alignment vertical="center"/>
    </xf>
    <xf numFmtId="0" fontId="32" fillId="12" borderId="41" xfId="1" applyFont="1" applyFill="1" applyBorder="1" applyAlignment="1">
      <alignment vertical="center"/>
    </xf>
    <xf numFmtId="0" fontId="32" fillId="13" borderId="41" xfId="1" applyFont="1" applyFill="1" applyBorder="1" applyAlignment="1">
      <alignment vertical="center"/>
    </xf>
    <xf numFmtId="0" fontId="32" fillId="14" borderId="41" xfId="1" applyFont="1" applyFill="1" applyBorder="1" applyAlignment="1">
      <alignment vertical="center"/>
    </xf>
    <xf numFmtId="0" fontId="32" fillId="14" borderId="45" xfId="1" applyFont="1" applyFill="1" applyBorder="1" applyAlignment="1">
      <alignment vertical="center"/>
    </xf>
    <xf numFmtId="3" fontId="32" fillId="0" borderId="0" xfId="1" applyNumberFormat="1" applyFont="1" applyAlignment="1" applyProtection="1">
      <alignment horizontal="right" vertical="center"/>
      <protection locked="0"/>
    </xf>
    <xf numFmtId="3" fontId="32" fillId="0" borderId="0" xfId="1" applyNumberFormat="1" applyFont="1" applyBorder="1" applyAlignment="1" applyProtection="1">
      <alignment horizontal="right" vertical="center" wrapText="1"/>
      <protection locked="0"/>
    </xf>
    <xf numFmtId="3" fontId="32" fillId="0" borderId="0" xfId="1" applyNumberFormat="1" applyFont="1" applyBorder="1" applyAlignment="1" applyProtection="1">
      <alignment horizontal="right" vertical="center"/>
      <protection locked="0"/>
    </xf>
    <xf numFmtId="0" fontId="7" fillId="0" borderId="0" xfId="0" applyFont="1" applyAlignment="1">
      <alignment horizontal="left" vertical="center" wrapText="1"/>
    </xf>
    <xf numFmtId="3" fontId="42" fillId="0" borderId="0" xfId="0" applyNumberFormat="1" applyFont="1"/>
    <xf numFmtId="0" fontId="11" fillId="0" borderId="0" xfId="1" applyFont="1" applyFill="1" applyAlignment="1" applyProtection="1">
      <alignment vertical="center"/>
      <protection locked="0"/>
    </xf>
    <xf numFmtId="0" fontId="43" fillId="0" borderId="0" xfId="0" applyFont="1" applyAlignment="1">
      <alignment vertical="center"/>
    </xf>
    <xf numFmtId="0" fontId="44" fillId="0" borderId="69" xfId="0" applyFont="1" applyBorder="1" applyAlignment="1">
      <alignment vertical="center"/>
    </xf>
    <xf numFmtId="0" fontId="44" fillId="0" borderId="69" xfId="0" applyFont="1" applyBorder="1" applyAlignment="1">
      <alignment horizontal="center" vertical="center"/>
    </xf>
    <xf numFmtId="0" fontId="45" fillId="9" borderId="69" xfId="0" applyFont="1" applyFill="1" applyBorder="1" applyAlignment="1">
      <alignment vertical="center"/>
    </xf>
    <xf numFmtId="49" fontId="45" fillId="9" borderId="69" xfId="0" applyNumberFormat="1" applyFont="1" applyFill="1" applyBorder="1" applyAlignment="1">
      <alignment horizontal="right" vertical="center"/>
    </xf>
    <xf numFmtId="0" fontId="44" fillId="0" borderId="15" xfId="0" applyFont="1" applyBorder="1" applyAlignment="1">
      <alignment vertical="center"/>
    </xf>
    <xf numFmtId="49" fontId="44" fillId="0" borderId="15" xfId="0" applyNumberFormat="1" applyFont="1" applyBorder="1" applyAlignment="1">
      <alignment horizontal="right" vertical="center"/>
    </xf>
    <xf numFmtId="0" fontId="44" fillId="0" borderId="10" xfId="0" applyFont="1" applyBorder="1" applyAlignment="1">
      <alignment vertical="center"/>
    </xf>
    <xf numFmtId="49" fontId="44" fillId="0" borderId="10" xfId="0" applyNumberFormat="1" applyFont="1" applyBorder="1" applyAlignment="1">
      <alignment horizontal="right" vertical="center"/>
    </xf>
    <xf numFmtId="0" fontId="44" fillId="0" borderId="70" xfId="0" applyFont="1" applyBorder="1" applyAlignment="1">
      <alignment vertical="center"/>
    </xf>
    <xf numFmtId="49" fontId="44" fillId="0" borderId="70" xfId="0" applyNumberFormat="1" applyFont="1" applyBorder="1" applyAlignment="1">
      <alignment horizontal="right" vertical="center"/>
    </xf>
    <xf numFmtId="0" fontId="44" fillId="0" borderId="71" xfId="0" applyFont="1" applyBorder="1" applyAlignment="1">
      <alignment vertical="center"/>
    </xf>
    <xf numFmtId="49" fontId="44" fillId="0" borderId="71" xfId="0" applyNumberFormat="1" applyFont="1" applyBorder="1" applyAlignment="1">
      <alignment horizontal="right" vertical="center"/>
    </xf>
    <xf numFmtId="49" fontId="44" fillId="9" borderId="69" xfId="0" applyNumberFormat="1" applyFont="1" applyFill="1" applyBorder="1" applyAlignment="1">
      <alignment horizontal="right" vertical="center"/>
    </xf>
    <xf numFmtId="0" fontId="45" fillId="0" borderId="23" xfId="0" applyFont="1" applyBorder="1" applyAlignment="1">
      <alignment vertical="center"/>
    </xf>
    <xf numFmtId="49" fontId="44" fillId="0" borderId="23" xfId="0" applyNumberFormat="1" applyFont="1" applyBorder="1" applyAlignment="1">
      <alignment horizontal="right" vertical="center"/>
    </xf>
    <xf numFmtId="0" fontId="44" fillId="0" borderId="0" xfId="0" applyFont="1" applyAlignment="1">
      <alignment horizontal="right" vertical="center"/>
    </xf>
    <xf numFmtId="4" fontId="45" fillId="9" borderId="69" xfId="0" applyNumberFormat="1" applyFont="1" applyFill="1" applyBorder="1" applyAlignment="1">
      <alignment horizontal="right" vertical="center"/>
    </xf>
    <xf numFmtId="4" fontId="45" fillId="0" borderId="15" xfId="0" applyNumberFormat="1" applyFont="1" applyBorder="1" applyAlignment="1">
      <alignment horizontal="right" vertical="center"/>
    </xf>
    <xf numFmtId="4" fontId="45" fillId="0" borderId="10" xfId="0" applyNumberFormat="1" applyFont="1" applyBorder="1" applyAlignment="1">
      <alignment horizontal="right" vertical="center"/>
    </xf>
    <xf numFmtId="4" fontId="44" fillId="0" borderId="10" xfId="0" applyNumberFormat="1" applyFont="1" applyBorder="1" applyAlignment="1">
      <alignment horizontal="right" vertical="center"/>
    </xf>
    <xf numFmtId="4" fontId="45" fillId="0" borderId="70" xfId="0" applyNumberFormat="1" applyFont="1" applyBorder="1" applyAlignment="1">
      <alignment horizontal="right" vertical="center"/>
    </xf>
    <xf numFmtId="4" fontId="44" fillId="0" borderId="71" xfId="0" applyNumberFormat="1" applyFont="1" applyBorder="1" applyAlignment="1">
      <alignment horizontal="right" vertical="center"/>
    </xf>
    <xf numFmtId="4" fontId="44" fillId="9" borderId="69" xfId="0" applyNumberFormat="1" applyFont="1" applyFill="1" applyBorder="1" applyAlignment="1">
      <alignment horizontal="right" vertical="center"/>
    </xf>
    <xf numFmtId="4" fontId="45" fillId="0" borderId="71" xfId="0" applyNumberFormat="1" applyFont="1" applyBorder="1" applyAlignment="1">
      <alignment horizontal="right" vertical="center"/>
    </xf>
    <xf numFmtId="4" fontId="45" fillId="0" borderId="72" xfId="0" applyNumberFormat="1" applyFont="1" applyBorder="1" applyAlignment="1">
      <alignment horizontal="right" vertical="center"/>
    </xf>
    <xf numFmtId="4" fontId="45" fillId="0" borderId="23" xfId="0" applyNumberFormat="1" applyFont="1" applyBorder="1" applyAlignment="1">
      <alignment horizontal="right" vertical="center"/>
    </xf>
    <xf numFmtId="4" fontId="44" fillId="0" borderId="15" xfId="0" applyNumberFormat="1" applyFont="1" applyBorder="1" applyAlignment="1">
      <alignment horizontal="right" vertical="center"/>
    </xf>
    <xf numFmtId="4" fontId="44" fillId="0" borderId="70" xfId="0" applyNumberFormat="1" applyFont="1" applyBorder="1" applyAlignment="1">
      <alignment horizontal="right" vertical="center"/>
    </xf>
    <xf numFmtId="0" fontId="45" fillId="0" borderId="72" xfId="0" applyFont="1" applyBorder="1" applyAlignment="1">
      <alignment vertical="center"/>
    </xf>
    <xf numFmtId="49" fontId="44" fillId="0" borderId="72" xfId="0" applyNumberFormat="1" applyFont="1" applyBorder="1" applyAlignment="1">
      <alignment horizontal="right" vertical="center"/>
    </xf>
    <xf numFmtId="4" fontId="44" fillId="0" borderId="72" xfId="0" applyNumberFormat="1" applyFont="1" applyBorder="1" applyAlignment="1">
      <alignment horizontal="right" vertical="center"/>
    </xf>
    <xf numFmtId="0" fontId="44" fillId="0" borderId="72" xfId="0" applyFont="1" applyBorder="1" applyAlignment="1">
      <alignment vertical="center"/>
    </xf>
    <xf numFmtId="4" fontId="45" fillId="0" borderId="10" xfId="0" applyNumberFormat="1" applyFont="1" applyFill="1" applyBorder="1" applyAlignment="1">
      <alignment horizontal="right" vertical="center"/>
    </xf>
    <xf numFmtId="4" fontId="0" fillId="0" borderId="0" xfId="0" applyNumberFormat="1" applyAlignment="1">
      <alignment vertical="center"/>
    </xf>
    <xf numFmtId="0" fontId="14" fillId="0" borderId="32" xfId="1" applyFont="1" applyBorder="1" applyAlignment="1" applyProtection="1">
      <alignment horizontal="center" vertical="center" wrapText="1"/>
      <protection locked="0"/>
    </xf>
    <xf numFmtId="0" fontId="14" fillId="0" borderId="34" xfId="1" applyFont="1" applyBorder="1" applyAlignment="1" applyProtection="1">
      <alignment horizontal="center" vertical="center" wrapText="1"/>
      <protection locked="0"/>
    </xf>
    <xf numFmtId="0" fontId="14" fillId="0" borderId="56" xfId="1" applyFont="1" applyBorder="1" applyAlignment="1" applyProtection="1">
      <alignment horizontal="center" vertical="center" wrapText="1"/>
      <protection locked="0"/>
    </xf>
    <xf numFmtId="4" fontId="16" fillId="0" borderId="61" xfId="1" applyNumberFormat="1" applyFont="1" applyBorder="1" applyAlignment="1" applyProtection="1">
      <alignment horizontal="right" vertical="center" wrapText="1" indent="1"/>
      <protection locked="0"/>
    </xf>
    <xf numFmtId="4" fontId="16" fillId="0" borderId="73" xfId="1" applyNumberFormat="1" applyFont="1" applyBorder="1" applyAlignment="1" applyProtection="1">
      <alignment horizontal="right" vertical="center" wrapText="1" indent="1"/>
      <protection locked="0"/>
    </xf>
    <xf numFmtId="4" fontId="16" fillId="0" borderId="3" xfId="1" applyNumberFormat="1" applyFont="1" applyBorder="1" applyAlignment="1" applyProtection="1">
      <alignment horizontal="right" vertical="center" wrapText="1" indent="1"/>
      <protection hidden="1"/>
    </xf>
    <xf numFmtId="4" fontId="16" fillId="0" borderId="6" xfId="1" applyNumberFormat="1" applyFont="1" applyBorder="1" applyAlignment="1" applyProtection="1">
      <alignment horizontal="right" vertical="center" wrapText="1" indent="1"/>
      <protection locked="0"/>
    </xf>
    <xf numFmtId="4" fontId="16" fillId="0" borderId="33" xfId="1" applyNumberFormat="1" applyFont="1" applyBorder="1" applyAlignment="1" applyProtection="1">
      <alignment horizontal="right" vertical="center" wrapText="1" indent="1"/>
      <protection hidden="1"/>
    </xf>
    <xf numFmtId="4" fontId="16" fillId="0" borderId="35" xfId="1" applyNumberFormat="1" applyFont="1" applyBorder="1" applyAlignment="1" applyProtection="1">
      <alignment horizontal="right" vertical="center" wrapText="1" indent="1"/>
      <protection hidden="1"/>
    </xf>
    <xf numFmtId="0" fontId="11" fillId="0" borderId="0" xfId="1" applyFont="1" applyAlignment="1" applyProtection="1">
      <alignment vertical="center"/>
      <protection locked="0"/>
    </xf>
    <xf numFmtId="0" fontId="16" fillId="0" borderId="0" xfId="1" applyFont="1" applyAlignment="1" applyProtection="1">
      <alignment vertical="center"/>
      <protection locked="0"/>
    </xf>
    <xf numFmtId="0" fontId="16" fillId="0" borderId="0" xfId="1" applyFont="1" applyAlignment="1">
      <alignment vertical="center"/>
    </xf>
    <xf numFmtId="0" fontId="16" fillId="0" borderId="0" xfId="1" applyFont="1" applyProtection="1">
      <protection locked="0"/>
    </xf>
    <xf numFmtId="0" fontId="16" fillId="0" borderId="0" xfId="1" applyFont="1" applyAlignment="1" applyProtection="1">
      <alignment horizontal="right" vertical="center"/>
      <protection locked="0"/>
    </xf>
    <xf numFmtId="0" fontId="14" fillId="0" borderId="69" xfId="1" applyFont="1" applyBorder="1" applyAlignment="1" applyProtection="1">
      <alignment horizontal="center" vertical="center" wrapText="1"/>
      <protection locked="0"/>
    </xf>
    <xf numFmtId="4" fontId="16" fillId="0" borderId="74" xfId="1" applyNumberFormat="1" applyFont="1" applyBorder="1" applyAlignment="1" applyProtection="1">
      <alignment vertical="center" wrapText="1"/>
      <protection locked="0"/>
    </xf>
    <xf numFmtId="4" fontId="16" fillId="0" borderId="10" xfId="1" applyNumberFormat="1" applyFont="1" applyBorder="1" applyAlignment="1" applyProtection="1">
      <alignment horizontal="left" vertical="center" wrapText="1"/>
      <protection locked="0"/>
    </xf>
    <xf numFmtId="4" fontId="16" fillId="0" borderId="8" xfId="1" applyNumberFormat="1" applyFont="1" applyBorder="1" applyAlignment="1" applyProtection="1">
      <alignment horizontal="right" vertical="center" wrapText="1" indent="1"/>
      <protection locked="0"/>
    </xf>
    <xf numFmtId="4" fontId="16" fillId="0" borderId="70" xfId="1" applyNumberFormat="1" applyFont="1" applyBorder="1" applyAlignment="1" applyProtection="1">
      <alignment horizontal="left" vertical="center" wrapText="1"/>
      <protection locked="0"/>
    </xf>
    <xf numFmtId="4" fontId="16" fillId="0" borderId="20" xfId="1" applyNumberFormat="1" applyFont="1" applyBorder="1" applyAlignment="1" applyProtection="1">
      <alignment horizontal="right" vertical="center" wrapText="1" indent="1"/>
      <protection locked="0"/>
    </xf>
    <xf numFmtId="4" fontId="16" fillId="0" borderId="13" xfId="1" applyNumberFormat="1" applyFont="1" applyBorder="1" applyAlignment="1" applyProtection="1">
      <alignment horizontal="right" vertical="center" wrapText="1" indent="1"/>
      <protection locked="0"/>
    </xf>
    <xf numFmtId="4" fontId="14" fillId="0" borderId="69" xfId="1" applyNumberFormat="1" applyFont="1" applyBorder="1" applyAlignment="1" applyProtection="1">
      <alignment horizontal="left" vertical="center" wrapText="1" indent="1"/>
      <protection locked="0"/>
    </xf>
    <xf numFmtId="0" fontId="14" fillId="0" borderId="0" xfId="1" applyFont="1" applyAlignment="1" applyProtection="1">
      <alignment horizontal="justify" vertical="center"/>
      <protection locked="0"/>
    </xf>
    <xf numFmtId="0" fontId="17" fillId="0" borderId="0" xfId="1" applyFont="1" applyAlignment="1" applyProtection="1">
      <alignment vertical="center"/>
      <protection locked="0"/>
    </xf>
    <xf numFmtId="0" fontId="14" fillId="0" borderId="18" xfId="2" applyFont="1" applyFill="1" applyBorder="1" applyAlignment="1">
      <alignment horizontal="left" vertical="center"/>
    </xf>
    <xf numFmtId="49" fontId="14" fillId="0" borderId="32" xfId="2" applyNumberFormat="1" applyFont="1" applyFill="1" applyBorder="1" applyAlignment="1">
      <alignment horizontal="center" vertical="center" wrapText="1"/>
    </xf>
    <xf numFmtId="49" fontId="14" fillId="0" borderId="34" xfId="2" applyNumberFormat="1" applyFont="1" applyFill="1" applyBorder="1" applyAlignment="1">
      <alignment horizontal="center" vertical="center" wrapText="1"/>
    </xf>
    <xf numFmtId="3" fontId="14" fillId="0" borderId="34" xfId="2" applyNumberFormat="1" applyFont="1" applyFill="1" applyBorder="1" applyAlignment="1">
      <alignment horizontal="center" vertical="center" wrapText="1"/>
    </xf>
    <xf numFmtId="3" fontId="14" fillId="0" borderId="56" xfId="2" applyNumberFormat="1" applyFont="1" applyFill="1" applyBorder="1" applyAlignment="1">
      <alignment horizontal="center" vertical="center" wrapText="1"/>
    </xf>
    <xf numFmtId="0" fontId="14" fillId="0" borderId="72" xfId="2" applyFont="1" applyBorder="1" applyAlignment="1">
      <alignment vertical="center" wrapText="1"/>
    </xf>
    <xf numFmtId="3" fontId="14" fillId="0" borderId="73" xfId="2" applyNumberFormat="1" applyFont="1" applyFill="1" applyBorder="1" applyAlignment="1">
      <alignment horizontal="center" vertical="center" wrapText="1"/>
    </xf>
    <xf numFmtId="3" fontId="14" fillId="0" borderId="75" xfId="2" applyNumberFormat="1" applyFont="1" applyFill="1" applyBorder="1" applyAlignment="1">
      <alignment horizontal="center" vertical="center" wrapText="1"/>
    </xf>
    <xf numFmtId="0" fontId="16" fillId="0" borderId="15" xfId="2" applyFont="1" applyBorder="1" applyAlignment="1">
      <alignment vertical="center" wrapText="1"/>
    </xf>
    <xf numFmtId="0" fontId="16" fillId="0" borderId="5" xfId="2" applyFont="1" applyBorder="1" applyAlignment="1">
      <alignment horizontal="center" vertical="center"/>
    </xf>
    <xf numFmtId="49" fontId="16" fillId="0" borderId="4" xfId="2" applyNumberFormat="1" applyFont="1" applyBorder="1" applyAlignment="1">
      <alignment horizontal="center" vertical="center"/>
    </xf>
    <xf numFmtId="4" fontId="20" fillId="0" borderId="4" xfId="2" applyNumberFormat="1" applyFont="1" applyBorder="1" applyAlignment="1">
      <alignment horizontal="center" vertical="center"/>
    </xf>
    <xf numFmtId="4" fontId="20" fillId="0" borderId="3" xfId="2" applyNumberFormat="1" applyFont="1" applyBorder="1" applyAlignment="1">
      <alignment horizontal="center" vertical="center"/>
    </xf>
    <xf numFmtId="0" fontId="16" fillId="0" borderId="10" xfId="2" applyFont="1" applyBorder="1" applyAlignment="1">
      <alignment vertical="center" wrapText="1"/>
    </xf>
    <xf numFmtId="0" fontId="16" fillId="0" borderId="8" xfId="2" applyFont="1" applyBorder="1" applyAlignment="1">
      <alignment horizontal="center" vertical="center"/>
    </xf>
    <xf numFmtId="49" fontId="16" fillId="0" borderId="6" xfId="2" applyNumberFormat="1" applyFont="1" applyBorder="1" applyAlignment="1">
      <alignment horizontal="center" vertical="center"/>
    </xf>
    <xf numFmtId="4" fontId="16" fillId="0" borderId="6" xfId="2" applyNumberFormat="1" applyFont="1" applyBorder="1" applyAlignment="1">
      <alignment horizontal="center" vertical="center"/>
    </xf>
    <xf numFmtId="4" fontId="16" fillId="0" borderId="7" xfId="2" applyNumberFormat="1" applyFont="1" applyBorder="1" applyAlignment="1">
      <alignment horizontal="center" vertical="center"/>
    </xf>
    <xf numFmtId="4" fontId="20" fillId="0" borderId="6" xfId="2" applyNumberFormat="1" applyFont="1" applyBorder="1" applyAlignment="1">
      <alignment horizontal="center" vertical="center"/>
    </xf>
    <xf numFmtId="4" fontId="20" fillId="0" borderId="7" xfId="2" applyNumberFormat="1" applyFont="1" applyBorder="1" applyAlignment="1">
      <alignment horizontal="center" vertical="center"/>
    </xf>
    <xf numFmtId="0" fontId="16" fillId="0" borderId="24" xfId="2" applyFont="1" applyBorder="1" applyAlignment="1">
      <alignment vertical="center" wrapText="1"/>
    </xf>
    <xf numFmtId="0" fontId="16" fillId="0" borderId="1" xfId="2" applyFont="1" applyBorder="1" applyAlignment="1">
      <alignment horizontal="center" vertical="center" wrapText="1"/>
    </xf>
    <xf numFmtId="49" fontId="16" fillId="0" borderId="9" xfId="2" applyNumberFormat="1" applyFont="1" applyBorder="1" applyAlignment="1">
      <alignment horizontal="center" vertical="center"/>
    </xf>
    <xf numFmtId="4" fontId="20" fillId="0" borderId="9" xfId="2" applyNumberFormat="1" applyFont="1" applyBorder="1" applyAlignment="1">
      <alignment horizontal="center" vertical="center"/>
    </xf>
    <xf numFmtId="4" fontId="20" fillId="0" borderId="22" xfId="2" applyNumberFormat="1" applyFont="1" applyBorder="1" applyAlignment="1">
      <alignment horizontal="center" vertical="center"/>
    </xf>
    <xf numFmtId="0" fontId="16" fillId="0" borderId="19" xfId="2" applyFont="1" applyBorder="1" applyAlignment="1">
      <alignment horizontal="center" vertical="center"/>
    </xf>
    <xf numFmtId="0" fontId="16" fillId="0" borderId="14" xfId="2" applyFont="1" applyBorder="1" applyAlignment="1">
      <alignment horizontal="center" vertical="center"/>
    </xf>
    <xf numFmtId="0" fontId="16" fillId="0" borderId="14" xfId="2" applyFont="1" applyBorder="1" applyAlignment="1">
      <alignment horizontal="center" vertical="center" wrapText="1"/>
    </xf>
    <xf numFmtId="0" fontId="14" fillId="0" borderId="10" xfId="2" applyFont="1" applyBorder="1" applyAlignment="1">
      <alignment vertical="center" wrapText="1"/>
    </xf>
    <xf numFmtId="0" fontId="14" fillId="0" borderId="25" xfId="2" applyFont="1" applyBorder="1" applyAlignment="1">
      <alignment vertical="center" wrapText="1"/>
    </xf>
    <xf numFmtId="49" fontId="16" fillId="0" borderId="19" xfId="2" applyNumberFormat="1" applyFont="1" applyBorder="1" applyAlignment="1">
      <alignment horizontal="center" vertical="center" wrapText="1"/>
    </xf>
    <xf numFmtId="49" fontId="16" fillId="0" borderId="4" xfId="2" applyNumberFormat="1" applyFont="1" applyBorder="1" applyAlignment="1">
      <alignment horizontal="center" vertical="center" wrapText="1"/>
    </xf>
    <xf numFmtId="0" fontId="14" fillId="0" borderId="24" xfId="2" applyFont="1" applyBorder="1" applyAlignment="1">
      <alignment vertical="center" wrapText="1"/>
    </xf>
    <xf numFmtId="49" fontId="16" fillId="0" borderId="1" xfId="2" applyNumberFormat="1" applyFont="1" applyBorder="1" applyAlignment="1">
      <alignment horizontal="center" vertical="center" wrapText="1"/>
    </xf>
    <xf numFmtId="49" fontId="16" fillId="0" borderId="9" xfId="2" applyNumberFormat="1" applyFont="1" applyBorder="1" applyAlignment="1">
      <alignment horizontal="center" vertical="center" wrapText="1"/>
    </xf>
    <xf numFmtId="0" fontId="14" fillId="0" borderId="0" xfId="2" applyFont="1" applyBorder="1" applyAlignment="1">
      <alignment vertical="center" wrapText="1"/>
    </xf>
    <xf numFmtId="49" fontId="16" fillId="0" borderId="0" xfId="2" applyNumberFormat="1" applyFont="1" applyBorder="1" applyAlignment="1">
      <alignment vertical="center" wrapText="1"/>
    </xf>
    <xf numFmtId="3" fontId="16" fillId="0" borderId="0" xfId="2" applyNumberFormat="1" applyFont="1" applyBorder="1" applyAlignment="1">
      <alignment vertical="center"/>
    </xf>
    <xf numFmtId="0" fontId="16" fillId="0" borderId="0" xfId="2" applyFont="1" applyBorder="1" applyAlignment="1">
      <alignment vertical="center" wrapText="1"/>
    </xf>
    <xf numFmtId="0" fontId="16" fillId="0" borderId="0" xfId="2" applyFont="1" applyBorder="1" applyAlignment="1">
      <alignment vertical="center"/>
    </xf>
    <xf numFmtId="49" fontId="16" fillId="0" borderId="0" xfId="2" applyNumberFormat="1" applyFont="1" applyBorder="1" applyAlignment="1">
      <alignment vertical="center"/>
    </xf>
    <xf numFmtId="0" fontId="16" fillId="0" borderId="0" xfId="2" applyFont="1" applyBorder="1" applyAlignment="1">
      <alignment horizontal="center" vertical="center"/>
    </xf>
    <xf numFmtId="0" fontId="14" fillId="0" borderId="18" xfId="2" applyFont="1" applyBorder="1" applyAlignment="1">
      <alignment vertical="center"/>
    </xf>
    <xf numFmtId="49" fontId="19" fillId="0" borderId="32" xfId="2" applyNumberFormat="1" applyFont="1" applyBorder="1" applyAlignment="1">
      <alignment horizontal="center" vertical="center" wrapText="1"/>
    </xf>
    <xf numFmtId="3" fontId="14" fillId="0" borderId="34" xfId="2" applyNumberFormat="1" applyFont="1" applyBorder="1" applyAlignment="1">
      <alignment horizontal="center" vertical="center" wrapText="1"/>
    </xf>
    <xf numFmtId="0" fontId="14" fillId="0" borderId="15" xfId="2" applyFont="1" applyBorder="1" applyAlignment="1">
      <alignment vertical="center" wrapText="1"/>
    </xf>
    <xf numFmtId="3" fontId="14" fillId="0" borderId="73" xfId="2" applyNumberFormat="1" applyFont="1" applyBorder="1" applyAlignment="1">
      <alignment horizontal="center" vertical="center" wrapText="1"/>
    </xf>
    <xf numFmtId="49" fontId="16" fillId="0" borderId="8" xfId="2" applyNumberFormat="1" applyFont="1" applyBorder="1" applyAlignment="1">
      <alignment horizontal="center" vertical="center" wrapText="1"/>
    </xf>
    <xf numFmtId="0" fontId="16" fillId="0" borderId="10" xfId="2" applyFont="1" applyBorder="1" applyAlignment="1">
      <alignment horizontal="left" vertical="center" wrapText="1"/>
    </xf>
    <xf numFmtId="49" fontId="16" fillId="0" borderId="2" xfId="2" applyNumberFormat="1" applyFont="1" applyBorder="1" applyAlignment="1">
      <alignment horizontal="center" vertical="center" wrapText="1"/>
    </xf>
    <xf numFmtId="0" fontId="16" fillId="0" borderId="72" xfId="2" applyFont="1" applyBorder="1" applyAlignment="1">
      <alignment horizontal="left" vertical="center" wrapText="1"/>
    </xf>
    <xf numFmtId="49" fontId="16" fillId="0" borderId="61" xfId="2" applyNumberFormat="1" applyFont="1" applyBorder="1" applyAlignment="1">
      <alignment horizontal="center" vertical="center" wrapText="1"/>
    </xf>
    <xf numFmtId="0" fontId="16" fillId="0" borderId="10" xfId="2" applyFont="1" applyFill="1" applyBorder="1" applyAlignment="1">
      <alignment vertical="center" wrapText="1"/>
    </xf>
    <xf numFmtId="0" fontId="14" fillId="0" borderId="69" xfId="2" applyFont="1" applyBorder="1" applyAlignment="1">
      <alignment vertical="center" wrapText="1"/>
    </xf>
    <xf numFmtId="49" fontId="16" fillId="0" borderId="5" xfId="2" applyNumberFormat="1" applyFont="1" applyBorder="1" applyAlignment="1">
      <alignment horizontal="center" vertical="center" wrapText="1"/>
    </xf>
    <xf numFmtId="49" fontId="18" fillId="0" borderId="8" xfId="2" applyNumberFormat="1" applyFont="1" applyBorder="1" applyAlignment="1">
      <alignment horizontal="center" vertical="center"/>
    </xf>
    <xf numFmtId="49" fontId="16" fillId="0" borderId="0" xfId="2" applyNumberFormat="1" applyFont="1" applyBorder="1" applyAlignment="1">
      <alignment horizontal="center" vertical="center" wrapText="1"/>
    </xf>
    <xf numFmtId="0" fontId="17" fillId="0" borderId="0" xfId="2" applyFont="1" applyBorder="1" applyAlignment="1">
      <alignment vertical="center"/>
    </xf>
    <xf numFmtId="0" fontId="16" fillId="0" borderId="0" xfId="2" applyFont="1" applyFill="1" applyBorder="1" applyAlignment="1">
      <alignment vertical="center"/>
    </xf>
    <xf numFmtId="4" fontId="20" fillId="0" borderId="4" xfId="2" applyNumberFormat="1" applyFont="1" applyBorder="1" applyAlignment="1">
      <alignment horizontal="center" vertical="center" wrapText="1"/>
    </xf>
    <xf numFmtId="4" fontId="20" fillId="0" borderId="6" xfId="2" applyNumberFormat="1" applyFont="1" applyBorder="1" applyAlignment="1">
      <alignment horizontal="center" vertical="center" wrapText="1"/>
    </xf>
    <xf numFmtId="4" fontId="16" fillId="0" borderId="6" xfId="2" applyNumberFormat="1" applyFont="1" applyBorder="1" applyAlignment="1">
      <alignment horizontal="center" vertical="center" wrapText="1"/>
    </xf>
    <xf numFmtId="4" fontId="16" fillId="0" borderId="9" xfId="2" applyNumberFormat="1" applyFont="1" applyBorder="1" applyAlignment="1">
      <alignment horizontal="center" vertical="center" wrapText="1"/>
    </xf>
    <xf numFmtId="4" fontId="20" fillId="0" borderId="73" xfId="2" applyNumberFormat="1" applyFont="1" applyBorder="1" applyAlignment="1">
      <alignment horizontal="center" vertical="center" wrapText="1"/>
    </xf>
    <xf numFmtId="4" fontId="20" fillId="0" borderId="9" xfId="2" applyNumberFormat="1" applyFont="1" applyBorder="1" applyAlignment="1">
      <alignment horizontal="center" vertical="center" wrapText="1"/>
    </xf>
    <xf numFmtId="49" fontId="16" fillId="0" borderId="11" xfId="2" applyNumberFormat="1" applyFont="1" applyBorder="1" applyAlignment="1">
      <alignment horizontal="center" vertical="center" wrapText="1"/>
    </xf>
    <xf numFmtId="49" fontId="16" fillId="0" borderId="49" xfId="2" applyNumberFormat="1" applyFont="1" applyBorder="1" applyAlignment="1">
      <alignment horizontal="center" vertical="center" wrapText="1"/>
    </xf>
    <xf numFmtId="49" fontId="16" fillId="0" borderId="76" xfId="2" applyNumberFormat="1" applyFont="1" applyBorder="1" applyAlignment="1">
      <alignment horizontal="center" vertical="center" wrapText="1"/>
    </xf>
    <xf numFmtId="49" fontId="16" fillId="0" borderId="12" xfId="2" applyNumberFormat="1" applyFont="1" applyBorder="1" applyAlignment="1">
      <alignment horizontal="center" vertical="center" wrapText="1"/>
    </xf>
    <xf numFmtId="49" fontId="19" fillId="0" borderId="77" xfId="2" applyNumberFormat="1" applyFont="1" applyBorder="1" applyAlignment="1">
      <alignment horizontal="center" vertical="center" wrapText="1"/>
    </xf>
    <xf numFmtId="3" fontId="14" fillId="0" borderId="78" xfId="2" applyNumberFormat="1" applyFont="1" applyBorder="1" applyAlignment="1">
      <alignment horizontal="center" vertical="center" wrapText="1"/>
    </xf>
    <xf numFmtId="4" fontId="20" fillId="0" borderId="29" xfId="2" applyNumberFormat="1" applyFont="1" applyBorder="1" applyAlignment="1">
      <alignment horizontal="center" vertical="center" wrapText="1"/>
    </xf>
    <xf numFmtId="4" fontId="20" fillId="0" borderId="30" xfId="2" applyNumberFormat="1" applyFont="1" applyBorder="1" applyAlignment="1">
      <alignment horizontal="center" vertical="center" wrapText="1"/>
    </xf>
    <xf numFmtId="4" fontId="16" fillId="0" borderId="30" xfId="2" applyNumberFormat="1" applyFont="1" applyBorder="1" applyAlignment="1">
      <alignment horizontal="center" vertical="center" wrapText="1"/>
    </xf>
    <xf numFmtId="4" fontId="16" fillId="0" borderId="79" xfId="2" applyNumberFormat="1" applyFont="1" applyBorder="1" applyAlignment="1">
      <alignment horizontal="center" vertical="center" wrapText="1"/>
    </xf>
    <xf numFmtId="4" fontId="20" fillId="0" borderId="78" xfId="2" applyNumberFormat="1" applyFont="1" applyBorder="1" applyAlignment="1">
      <alignment horizontal="center" vertical="center" wrapText="1"/>
    </xf>
    <xf numFmtId="4" fontId="20" fillId="0" borderId="79" xfId="2" applyNumberFormat="1" applyFont="1" applyBorder="1" applyAlignment="1">
      <alignment horizontal="center" vertical="center" wrapText="1"/>
    </xf>
    <xf numFmtId="4" fontId="14" fillId="0" borderId="35" xfId="2" applyNumberFormat="1" applyFont="1" applyBorder="1" applyAlignment="1">
      <alignment horizontal="center" vertical="center" wrapText="1"/>
    </xf>
    <xf numFmtId="3" fontId="14" fillId="0" borderId="35" xfId="2" applyNumberFormat="1" applyFont="1" applyBorder="1" applyAlignment="1">
      <alignment horizontal="center" vertical="center" wrapText="1"/>
    </xf>
    <xf numFmtId="4" fontId="16" fillId="0" borderId="6" xfId="2" applyNumberFormat="1" applyFont="1" applyFill="1" applyBorder="1" applyAlignment="1">
      <alignment horizontal="center" vertical="center" wrapText="1"/>
    </xf>
    <xf numFmtId="4" fontId="14" fillId="0" borderId="55" xfId="2" applyNumberFormat="1" applyFont="1" applyBorder="1" applyAlignment="1">
      <alignment horizontal="center" vertical="center" wrapText="1"/>
    </xf>
    <xf numFmtId="0" fontId="22" fillId="0" borderId="0" xfId="1" applyFont="1" applyAlignment="1" applyProtection="1">
      <alignment vertical="center"/>
      <protection locked="0"/>
    </xf>
    <xf numFmtId="0" fontId="23" fillId="0" borderId="0" xfId="1" applyFont="1" applyAlignment="1" applyProtection="1">
      <alignment horizontal="right" vertical="center"/>
      <protection locked="0"/>
    </xf>
    <xf numFmtId="0" fontId="16" fillId="0" borderId="9" xfId="1" applyFont="1" applyBorder="1" applyAlignment="1" applyProtection="1">
      <alignment horizontal="center" vertical="center" wrapText="1"/>
      <protection locked="0"/>
    </xf>
    <xf numFmtId="0" fontId="16" fillId="0" borderId="22" xfId="1" applyFont="1" applyBorder="1" applyAlignment="1" applyProtection="1">
      <alignment horizontal="center" vertical="center" wrapText="1"/>
      <protection locked="0"/>
    </xf>
    <xf numFmtId="0" fontId="16" fillId="9" borderId="19" xfId="1" applyFont="1" applyFill="1" applyBorder="1" applyAlignment="1" applyProtection="1">
      <alignment horizontal="center" vertical="center"/>
      <protection locked="0"/>
    </xf>
    <xf numFmtId="0" fontId="16" fillId="0" borderId="14" xfId="1" applyFont="1" applyBorder="1" applyAlignment="1" applyProtection="1">
      <alignment horizontal="center" vertical="center"/>
      <protection locked="0"/>
    </xf>
    <xf numFmtId="0" fontId="16" fillId="0" borderId="11" xfId="1" applyFont="1" applyBorder="1" applyAlignment="1" applyProtection="1">
      <alignment horizontal="left" vertical="center" wrapText="1" indent="1"/>
      <protection locked="0"/>
    </xf>
    <xf numFmtId="0" fontId="16" fillId="0" borderId="6" xfId="1" applyFont="1" applyBorder="1" applyAlignment="1" applyProtection="1">
      <alignment horizontal="left" vertical="center" wrapText="1" indent="1"/>
      <protection locked="0"/>
    </xf>
    <xf numFmtId="0" fontId="16" fillId="9" borderId="14" xfId="1" applyFont="1" applyFill="1" applyBorder="1" applyAlignment="1" applyProtection="1">
      <alignment horizontal="center" vertical="center"/>
      <protection locked="0"/>
    </xf>
    <xf numFmtId="0" fontId="16" fillId="9" borderId="6" xfId="1" applyFont="1" applyFill="1" applyBorder="1" applyAlignment="1" applyProtection="1">
      <alignment horizontal="left" vertical="center" indent="1"/>
      <protection locked="0"/>
    </xf>
    <xf numFmtId="0" fontId="16" fillId="9" borderId="6" xfId="1" applyFont="1" applyFill="1" applyBorder="1" applyAlignment="1" applyProtection="1">
      <alignment horizontal="left" vertical="center" wrapText="1" indent="1"/>
      <protection locked="0"/>
    </xf>
    <xf numFmtId="0" fontId="16" fillId="0" borderId="6" xfId="1" applyFont="1" applyBorder="1" applyAlignment="1" applyProtection="1">
      <alignment horizontal="left" vertical="center" indent="1"/>
      <protection locked="0"/>
    </xf>
    <xf numFmtId="0" fontId="16" fillId="0" borderId="8" xfId="1" applyFont="1" applyBorder="1" applyAlignment="1" applyProtection="1">
      <alignment horizontal="left" vertical="center" wrapText="1" indent="1"/>
      <protection locked="0"/>
    </xf>
    <xf numFmtId="0" fontId="16" fillId="9" borderId="1" xfId="1" applyFont="1" applyFill="1" applyBorder="1" applyAlignment="1" applyProtection="1">
      <alignment horizontal="center" vertical="center"/>
      <protection locked="0"/>
    </xf>
    <xf numFmtId="0" fontId="16" fillId="0" borderId="0" xfId="1" applyFont="1" applyBorder="1" applyProtection="1">
      <protection locked="0"/>
    </xf>
    <xf numFmtId="0" fontId="16" fillId="0" borderId="0" xfId="1" applyFont="1" applyBorder="1" applyAlignment="1" applyProtection="1">
      <alignment vertical="center"/>
      <protection locked="0"/>
    </xf>
    <xf numFmtId="0" fontId="16" fillId="0" borderId="0" xfId="1" applyFont="1" applyBorder="1" applyAlignment="1" applyProtection="1">
      <alignment horizontal="justify" vertical="center" wrapText="1"/>
      <protection locked="0"/>
    </xf>
    <xf numFmtId="0" fontId="16" fillId="0" borderId="0" xfId="1" applyFont="1" applyFill="1" applyBorder="1" applyProtection="1">
      <protection locked="0"/>
    </xf>
    <xf numFmtId="0" fontId="16" fillId="0" borderId="0" xfId="1" applyFont="1" applyFill="1" applyBorder="1" applyAlignment="1" applyProtection="1">
      <alignment vertical="center"/>
      <protection locked="0"/>
    </xf>
    <xf numFmtId="4" fontId="16" fillId="9" borderId="6" xfId="1" applyNumberFormat="1" applyFont="1" applyFill="1" applyBorder="1" applyAlignment="1" applyProtection="1">
      <alignment vertical="center" wrapText="1"/>
      <protection locked="0"/>
    </xf>
    <xf numFmtId="4" fontId="16" fillId="9" borderId="7" xfId="1" applyNumberFormat="1" applyFont="1" applyFill="1" applyBorder="1" applyAlignment="1" applyProtection="1">
      <alignment vertical="center" wrapText="1"/>
      <protection hidden="1"/>
    </xf>
    <xf numFmtId="4" fontId="16" fillId="0" borderId="6" xfId="1" applyNumberFormat="1" applyFont="1" applyBorder="1" applyAlignment="1" applyProtection="1">
      <alignment vertical="center" wrapText="1"/>
      <protection locked="0"/>
    </xf>
    <xf numFmtId="4" fontId="16" fillId="0" borderId="7" xfId="1" applyNumberFormat="1" applyFont="1" applyBorder="1" applyAlignment="1" applyProtection="1">
      <alignment vertical="center" wrapText="1"/>
      <protection hidden="1"/>
    </xf>
    <xf numFmtId="4" fontId="16" fillId="0" borderId="6" xfId="1" applyNumberFormat="1" applyFont="1" applyFill="1" applyBorder="1" applyAlignment="1" applyProtection="1">
      <alignment vertical="center" wrapText="1"/>
      <protection locked="0"/>
    </xf>
    <xf numFmtId="4" fontId="16" fillId="9" borderId="9" xfId="1" applyNumberFormat="1" applyFont="1" applyFill="1" applyBorder="1" applyAlignment="1" applyProtection="1">
      <alignment vertical="center"/>
      <protection locked="0"/>
    </xf>
    <xf numFmtId="4" fontId="16" fillId="9" borderId="22" xfId="1" applyNumberFormat="1" applyFont="1" applyFill="1" applyBorder="1" applyAlignment="1" applyProtection="1">
      <alignment vertical="center" wrapText="1"/>
      <protection hidden="1"/>
    </xf>
    <xf numFmtId="0" fontId="11" fillId="0" borderId="0" xfId="1" applyFont="1" applyAlignment="1" applyProtection="1">
      <alignment horizontal="left" vertical="center"/>
      <protection locked="0"/>
    </xf>
    <xf numFmtId="0" fontId="16" fillId="0" borderId="13" xfId="1" applyFont="1" applyBorder="1" applyAlignment="1" applyProtection="1">
      <alignment horizontal="left" vertical="center" indent="1"/>
      <protection locked="0"/>
    </xf>
    <xf numFmtId="0" fontId="16" fillId="0" borderId="80" xfId="1" applyFont="1" applyBorder="1" applyAlignment="1" applyProtection="1">
      <alignment horizontal="left" vertical="center" indent="1"/>
      <protection locked="0"/>
    </xf>
    <xf numFmtId="0" fontId="16" fillId="0" borderId="4" xfId="1" applyFont="1" applyBorder="1" applyAlignment="1" applyProtection="1">
      <alignment horizontal="left" vertical="center" indent="1"/>
      <protection locked="0"/>
    </xf>
    <xf numFmtId="0" fontId="16" fillId="0" borderId="0" xfId="1" applyFont="1" applyAlignment="1" applyProtection="1">
      <alignment horizontal="center" vertical="center"/>
      <protection locked="0"/>
    </xf>
    <xf numFmtId="0" fontId="16" fillId="0" borderId="0" xfId="1" applyFont="1" applyAlignment="1">
      <alignment horizontal="right" vertical="center"/>
    </xf>
    <xf numFmtId="0" fontId="16" fillId="0" borderId="75" xfId="1" applyFont="1" applyBorder="1" applyAlignment="1" applyProtection="1">
      <alignment vertical="center" wrapText="1"/>
      <protection locked="0"/>
    </xf>
    <xf numFmtId="0" fontId="16" fillId="0" borderId="28" xfId="1" applyFont="1" applyBorder="1" applyAlignment="1" applyProtection="1">
      <alignment horizontal="center" vertical="center" wrapText="1"/>
      <protection locked="0"/>
    </xf>
    <xf numFmtId="0" fontId="14" fillId="9" borderId="81" xfId="1" applyFont="1" applyFill="1" applyBorder="1" applyAlignment="1" applyProtection="1">
      <alignment horizontal="left" vertical="center" wrapText="1" indent="1"/>
      <protection locked="0"/>
    </xf>
    <xf numFmtId="4" fontId="14" fillId="9" borderId="73" xfId="1" applyNumberFormat="1" applyFont="1" applyFill="1" applyBorder="1" applyAlignment="1" applyProtection="1">
      <alignment vertical="center" wrapText="1"/>
      <protection locked="0"/>
    </xf>
    <xf numFmtId="3" fontId="14" fillId="9" borderId="73" xfId="1" applyNumberFormat="1" applyFont="1" applyFill="1" applyBorder="1" applyAlignment="1" applyProtection="1">
      <alignment horizontal="center" vertical="center" wrapText="1"/>
      <protection locked="0"/>
    </xf>
    <xf numFmtId="4" fontId="14" fillId="9" borderId="75" xfId="1" applyNumberFormat="1" applyFont="1" applyFill="1" applyBorder="1" applyAlignment="1">
      <alignment horizontal="center" vertical="center"/>
    </xf>
    <xf numFmtId="3" fontId="16" fillId="0" borderId="14" xfId="1" applyNumberFormat="1" applyFont="1" applyBorder="1" applyAlignment="1" applyProtection="1">
      <alignment horizontal="center" vertical="center"/>
      <protection locked="0"/>
    </xf>
    <xf numFmtId="3" fontId="18" fillId="0" borderId="36" xfId="1" applyNumberFormat="1" applyFont="1" applyBorder="1" applyAlignment="1" applyProtection="1">
      <alignment horizontal="left" vertical="center" wrapText="1" indent="1"/>
      <protection locked="0"/>
    </xf>
    <xf numFmtId="4" fontId="16" fillId="2" borderId="6" xfId="1" applyNumberFormat="1" applyFont="1" applyFill="1" applyBorder="1" applyAlignment="1">
      <alignment horizontal="right" vertical="center"/>
    </xf>
    <xf numFmtId="4" fontId="16" fillId="0" borderId="29" xfId="1" applyNumberFormat="1" applyFont="1" applyBorder="1" applyAlignment="1" applyProtection="1">
      <alignment horizontal="right" vertical="center"/>
      <protection locked="0"/>
    </xf>
    <xf numFmtId="3" fontId="16" fillId="0" borderId="36" xfId="1" applyNumberFormat="1" applyFont="1" applyBorder="1" applyAlignment="1" applyProtection="1">
      <alignment horizontal="left" vertical="center" indent="1"/>
      <protection locked="0"/>
    </xf>
    <xf numFmtId="4" fontId="16" fillId="0" borderId="30" xfId="1" applyNumberFormat="1" applyFont="1" applyBorder="1" applyAlignment="1" applyProtection="1">
      <alignment horizontal="right" vertical="center"/>
      <protection locked="0"/>
    </xf>
    <xf numFmtId="3" fontId="16" fillId="0" borderId="36" xfId="1" applyNumberFormat="1" applyFont="1" applyBorder="1" applyAlignment="1" applyProtection="1">
      <alignment horizontal="left" vertical="center" wrapText="1" indent="1"/>
      <protection locked="0"/>
    </xf>
    <xf numFmtId="3" fontId="14" fillId="9" borderId="36" xfId="1" applyNumberFormat="1" applyFont="1" applyFill="1" applyBorder="1" applyAlignment="1" applyProtection="1">
      <alignment horizontal="left" vertical="center" wrapText="1" indent="1"/>
      <protection locked="0"/>
    </xf>
    <xf numFmtId="4" fontId="14" fillId="9" borderId="4" xfId="1" applyNumberFormat="1" applyFont="1" applyFill="1" applyBorder="1" applyAlignment="1" applyProtection="1">
      <alignment horizontal="right" vertical="center" wrapText="1"/>
      <protection locked="0"/>
    </xf>
    <xf numFmtId="4" fontId="14" fillId="9" borderId="6" xfId="1" applyNumberFormat="1" applyFont="1" applyFill="1" applyBorder="1" applyAlignment="1">
      <alignment horizontal="right" vertical="center"/>
    </xf>
    <xf numFmtId="3" fontId="14" fillId="9" borderId="4" xfId="1" applyNumberFormat="1" applyFont="1" applyFill="1" applyBorder="1" applyAlignment="1" applyProtection="1">
      <alignment horizontal="center" vertical="center" wrapText="1"/>
      <protection locked="0"/>
    </xf>
    <xf numFmtId="4" fontId="14" fillId="9" borderId="3" xfId="1" applyNumberFormat="1" applyFont="1" applyFill="1" applyBorder="1" applyAlignment="1">
      <alignment horizontal="center" vertical="center"/>
    </xf>
    <xf numFmtId="3" fontId="16" fillId="0" borderId="11" xfId="1" applyNumberFormat="1" applyFont="1" applyBorder="1" applyAlignment="1" applyProtection="1">
      <alignment horizontal="left" vertical="center" wrapText="1" indent="1"/>
      <protection locked="0"/>
    </xf>
    <xf numFmtId="3" fontId="16" fillId="0" borderId="6" xfId="1" applyNumberFormat="1" applyFont="1" applyBorder="1" applyAlignment="1" applyProtection="1">
      <alignment horizontal="left" vertical="center" wrapText="1" indent="1"/>
      <protection locked="0"/>
    </xf>
    <xf numFmtId="4" fontId="16" fillId="0" borderId="7" xfId="1" applyNumberFormat="1" applyFont="1" applyBorder="1" applyAlignment="1" applyProtection="1">
      <alignment horizontal="right" vertical="center"/>
      <protection locked="0"/>
    </xf>
    <xf numFmtId="3" fontId="16" fillId="0" borderId="16" xfId="1" applyNumberFormat="1" applyFont="1" applyBorder="1" applyAlignment="1" applyProtection="1">
      <alignment horizontal="center" vertical="center"/>
      <protection locked="0"/>
    </xf>
    <xf numFmtId="3" fontId="16" fillId="0" borderId="13" xfId="1" applyNumberFormat="1" applyFont="1" applyBorder="1" applyAlignment="1" applyProtection="1">
      <alignment horizontal="left" vertical="center" wrapText="1" indent="1"/>
      <protection locked="0"/>
    </xf>
    <xf numFmtId="4" fontId="16" fillId="2" borderId="13" xfId="1" applyNumberFormat="1" applyFont="1" applyFill="1" applyBorder="1" applyAlignment="1">
      <alignment horizontal="right" vertical="center"/>
    </xf>
    <xf numFmtId="3" fontId="16" fillId="0" borderId="13" xfId="1" applyNumberFormat="1" applyFont="1" applyBorder="1" applyAlignment="1" applyProtection="1">
      <alignment horizontal="center" vertical="center"/>
      <protection locked="0"/>
    </xf>
    <xf numFmtId="4" fontId="16" fillId="0" borderId="21" xfId="1" applyNumberFormat="1" applyFont="1" applyBorder="1" applyAlignment="1" applyProtection="1">
      <alignment horizontal="center" vertical="center"/>
      <protection locked="0"/>
    </xf>
    <xf numFmtId="3" fontId="16" fillId="0" borderId="32" xfId="1" applyNumberFormat="1" applyFont="1" applyFill="1" applyBorder="1" applyAlignment="1" applyProtection="1">
      <alignment horizontal="center" vertical="center"/>
      <protection locked="0"/>
    </xf>
    <xf numFmtId="3" fontId="14" fillId="0" borderId="55" xfId="1" applyNumberFormat="1" applyFont="1" applyFill="1" applyBorder="1" applyAlignment="1" applyProtection="1">
      <alignment horizontal="left" vertical="center" indent="1"/>
      <protection locked="0"/>
    </xf>
    <xf numFmtId="4" fontId="14" fillId="0" borderId="34" xfId="1" applyNumberFormat="1" applyFont="1" applyFill="1" applyBorder="1" applyAlignment="1" applyProtection="1">
      <alignment horizontal="right" vertical="center"/>
      <protection hidden="1"/>
    </xf>
    <xf numFmtId="3" fontId="14" fillId="0" borderId="34" xfId="1" applyNumberFormat="1" applyFont="1" applyFill="1" applyBorder="1" applyAlignment="1" applyProtection="1">
      <alignment horizontal="center" vertical="center"/>
      <protection hidden="1"/>
    </xf>
    <xf numFmtId="4" fontId="14" fillId="2" borderId="56" xfId="1" applyNumberFormat="1" applyFont="1" applyFill="1" applyBorder="1" applyAlignment="1">
      <alignment horizontal="center" vertical="center"/>
    </xf>
    <xf numFmtId="0" fontId="16" fillId="0" borderId="0" xfId="1" applyFont="1" applyBorder="1" applyAlignment="1" applyProtection="1">
      <alignment horizontal="center" vertical="center"/>
      <protection locked="0"/>
    </xf>
    <xf numFmtId="0" fontId="14" fillId="0" borderId="0" xfId="1" applyFont="1" applyBorder="1" applyAlignment="1" applyProtection="1">
      <alignment vertical="center"/>
      <protection locked="0"/>
    </xf>
    <xf numFmtId="3" fontId="16" fillId="0" borderId="0" xfId="1" applyNumberFormat="1" applyFont="1" applyFill="1" applyBorder="1" applyAlignment="1" applyProtection="1">
      <alignment vertical="center"/>
      <protection hidden="1"/>
    </xf>
    <xf numFmtId="3" fontId="16" fillId="0" borderId="0" xfId="1" applyNumberFormat="1" applyFont="1" applyBorder="1" applyAlignment="1" applyProtection="1">
      <alignment vertical="center"/>
      <protection hidden="1"/>
    </xf>
    <xf numFmtId="0" fontId="16" fillId="0" borderId="0" xfId="1" applyFont="1" applyBorder="1" applyAlignment="1" applyProtection="1">
      <alignment horizontal="left" vertical="center"/>
      <protection locked="0"/>
    </xf>
    <xf numFmtId="0" fontId="14" fillId="0" borderId="0" xfId="1" applyFont="1" applyBorder="1" applyAlignment="1" applyProtection="1">
      <alignment horizontal="left" vertical="center"/>
      <protection locked="0"/>
    </xf>
    <xf numFmtId="3" fontId="16" fillId="0" borderId="0" xfId="1" applyNumberFormat="1" applyFont="1" applyFill="1" applyBorder="1" applyAlignment="1" applyProtection="1">
      <alignment horizontal="left" vertical="center"/>
      <protection hidden="1"/>
    </xf>
    <xf numFmtId="3" fontId="16" fillId="0" borderId="0" xfId="1" applyNumberFormat="1" applyFont="1" applyBorder="1" applyAlignment="1" applyProtection="1">
      <alignment horizontal="left" vertical="center"/>
      <protection hidden="1"/>
    </xf>
    <xf numFmtId="0" fontId="16" fillId="0" borderId="0" xfId="1" applyFont="1" applyAlignment="1" applyProtection="1">
      <alignment horizontal="left" vertical="center" wrapText="1"/>
      <protection locked="0"/>
    </xf>
    <xf numFmtId="0" fontId="16" fillId="0" borderId="0" xfId="1" applyFont="1" applyFill="1" applyAlignment="1" applyProtection="1">
      <alignment horizontal="left" vertical="center"/>
      <protection locked="0"/>
    </xf>
    <xf numFmtId="0" fontId="16" fillId="0" borderId="0" xfId="1" applyFont="1" applyAlignment="1" applyProtection="1">
      <alignment horizontal="left" vertical="center"/>
      <protection locked="0"/>
    </xf>
    <xf numFmtId="0" fontId="16" fillId="0" borderId="0" xfId="1" applyFont="1" applyAlignment="1">
      <alignment horizontal="left" vertical="center"/>
    </xf>
    <xf numFmtId="0" fontId="46" fillId="0" borderId="0" xfId="1" applyFont="1" applyAlignment="1" applyProtection="1">
      <alignment horizontal="left" vertical="center"/>
      <protection locked="0"/>
    </xf>
    <xf numFmtId="4" fontId="16" fillId="0" borderId="6" xfId="1" applyNumberFormat="1" applyFont="1" applyFill="1" applyBorder="1" applyAlignment="1">
      <alignment horizontal="right" vertical="center"/>
    </xf>
    <xf numFmtId="4" fontId="16" fillId="0" borderId="13" xfId="1" applyNumberFormat="1" applyFont="1" applyFill="1" applyBorder="1" applyAlignment="1">
      <alignment horizontal="right" vertical="center"/>
    </xf>
    <xf numFmtId="0" fontId="16" fillId="0" borderId="0" xfId="1" applyFont="1" applyFill="1" applyAlignment="1" applyProtection="1">
      <alignment vertical="center"/>
      <protection locked="0"/>
    </xf>
    <xf numFmtId="0" fontId="16" fillId="0" borderId="0" xfId="1" applyFont="1" applyAlignment="1">
      <alignment horizontal="center" vertical="center"/>
    </xf>
    <xf numFmtId="0" fontId="18" fillId="0" borderId="80" xfId="1" applyFont="1" applyBorder="1" applyAlignment="1" applyProtection="1">
      <alignment horizontal="center" vertical="center" wrapText="1"/>
      <protection locked="0"/>
    </xf>
    <xf numFmtId="0" fontId="18" fillId="0" borderId="80" xfId="1" applyFont="1" applyBorder="1" applyAlignment="1" applyProtection="1">
      <alignment horizontal="center" vertical="center"/>
      <protection locked="0"/>
    </xf>
    <xf numFmtId="0" fontId="18" fillId="0" borderId="40" xfId="1" applyFont="1" applyBorder="1" applyAlignment="1" applyProtection="1">
      <alignment horizontal="center" vertical="center"/>
      <protection locked="0"/>
    </xf>
    <xf numFmtId="2" fontId="18" fillId="0" borderId="38" xfId="1" applyNumberFormat="1" applyFont="1" applyBorder="1" applyAlignment="1" applyProtection="1">
      <alignment horizontal="center" vertical="center" wrapText="1"/>
      <protection locked="0"/>
    </xf>
    <xf numFmtId="0" fontId="18" fillId="0" borderId="50" xfId="1" applyFont="1" applyBorder="1" applyAlignment="1" applyProtection="1">
      <alignment horizontal="center" vertical="center" wrapText="1"/>
      <protection locked="0"/>
    </xf>
    <xf numFmtId="0" fontId="16" fillId="5" borderId="72" xfId="1" applyFont="1" applyFill="1" applyBorder="1" applyAlignment="1" applyProtection="1">
      <alignment horizontal="center" vertical="center"/>
      <protection locked="0"/>
    </xf>
    <xf numFmtId="0" fontId="14" fillId="5" borderId="82" xfId="1" applyFont="1" applyFill="1" applyBorder="1" applyAlignment="1" applyProtection="1">
      <alignment horizontal="left" vertical="center" indent="1" readingOrder="1"/>
      <protection locked="0"/>
    </xf>
    <xf numFmtId="0" fontId="14" fillId="5" borderId="78" xfId="1" applyFont="1" applyFill="1" applyBorder="1" applyAlignment="1" applyProtection="1">
      <alignment horizontal="left" vertical="center" indent="1" readingOrder="1"/>
      <protection locked="0"/>
    </xf>
    <xf numFmtId="0" fontId="16" fillId="7" borderId="10" xfId="1" applyFont="1" applyFill="1" applyBorder="1" applyAlignment="1" applyProtection="1">
      <alignment horizontal="center" vertical="center"/>
      <protection locked="0"/>
    </xf>
    <xf numFmtId="0" fontId="16" fillId="7" borderId="83" xfId="1" applyFont="1" applyFill="1" applyBorder="1" applyAlignment="1" applyProtection="1">
      <alignment horizontal="center" vertical="center"/>
      <protection locked="0"/>
    </xf>
    <xf numFmtId="0" fontId="16" fillId="0" borderId="15" xfId="1" applyFont="1" applyBorder="1" applyAlignment="1" applyProtection="1">
      <alignment horizontal="center" vertical="center"/>
      <protection locked="0"/>
    </xf>
    <xf numFmtId="0" fontId="16" fillId="0" borderId="84" xfId="1" applyFont="1" applyBorder="1" applyAlignment="1" applyProtection="1">
      <alignment horizontal="left" vertical="center" indent="1" readingOrder="1"/>
      <protection locked="0"/>
    </xf>
    <xf numFmtId="0" fontId="16" fillId="0" borderId="3" xfId="1" applyFont="1" applyBorder="1" applyAlignment="1" applyProtection="1">
      <alignment horizontal="left" vertical="center" wrapText="1" indent="1" readingOrder="1"/>
      <protection locked="0"/>
    </xf>
    <xf numFmtId="0" fontId="16" fillId="7" borderId="70" xfId="1" applyFont="1" applyFill="1" applyBorder="1" applyAlignment="1" applyProtection="1">
      <alignment horizontal="center" vertical="center"/>
      <protection locked="0"/>
    </xf>
    <xf numFmtId="0" fontId="16" fillId="0" borderId="85" xfId="1" applyFont="1" applyBorder="1" applyAlignment="1" applyProtection="1">
      <alignment horizontal="center" vertical="center"/>
      <protection locked="0"/>
    </xf>
    <xf numFmtId="0" fontId="16" fillId="4" borderId="86" xfId="1" applyFont="1" applyFill="1" applyBorder="1" applyAlignment="1" applyProtection="1">
      <alignment horizontal="left" vertical="center" indent="1" readingOrder="1"/>
      <protection locked="0"/>
    </xf>
    <xf numFmtId="0" fontId="16" fillId="0" borderId="87" xfId="1" applyFont="1" applyBorder="1" applyAlignment="1" applyProtection="1">
      <alignment horizontal="left" vertical="center" wrapText="1" indent="1" readingOrder="1"/>
      <protection locked="0"/>
    </xf>
    <xf numFmtId="0" fontId="16" fillId="4" borderId="88" xfId="1" applyFont="1" applyFill="1" applyBorder="1" applyAlignment="1" applyProtection="1">
      <alignment horizontal="left" vertical="center" indent="1" readingOrder="1"/>
      <protection locked="0"/>
    </xf>
    <xf numFmtId="0" fontId="16" fillId="4" borderId="84" xfId="1" applyFont="1" applyFill="1" applyBorder="1" applyAlignment="1" applyProtection="1">
      <alignment horizontal="left" vertical="center" indent="1" readingOrder="1"/>
      <protection locked="0"/>
    </xf>
    <xf numFmtId="4" fontId="16" fillId="5" borderId="89" xfId="1" applyNumberFormat="1" applyFont="1" applyFill="1" applyBorder="1" applyAlignment="1">
      <alignment horizontal="right" vertical="center"/>
    </xf>
    <xf numFmtId="4" fontId="16" fillId="5" borderId="73" xfId="1" applyNumberFormat="1" applyFont="1" applyFill="1" applyBorder="1" applyAlignment="1">
      <alignment horizontal="right" vertical="center"/>
    </xf>
    <xf numFmtId="4" fontId="16" fillId="5" borderId="63" xfId="1" applyNumberFormat="1" applyFont="1" applyFill="1" applyBorder="1" applyAlignment="1">
      <alignment horizontal="right" vertical="center"/>
    </xf>
    <xf numFmtId="4" fontId="16" fillId="5" borderId="75" xfId="1" applyNumberFormat="1" applyFont="1" applyFill="1" applyBorder="1" applyAlignment="1">
      <alignment horizontal="right" vertical="center"/>
    </xf>
    <xf numFmtId="4" fontId="16" fillId="7" borderId="8" xfId="1" applyNumberFormat="1" applyFont="1" applyFill="1" applyBorder="1" applyAlignment="1" applyProtection="1">
      <alignment horizontal="right" vertical="center"/>
      <protection locked="0"/>
    </xf>
    <xf numFmtId="4" fontId="16" fillId="7" borderId="6" xfId="1" applyNumberFormat="1" applyFont="1" applyFill="1" applyBorder="1" applyAlignment="1" applyProtection="1">
      <alignment horizontal="right" vertical="center"/>
      <protection locked="0"/>
    </xf>
    <xf numFmtId="4" fontId="16" fillId="15" borderId="6" xfId="1" applyNumberFormat="1" applyFont="1" applyFill="1" applyBorder="1" applyAlignment="1">
      <alignment horizontal="right" vertical="center"/>
    </xf>
    <xf numFmtId="4" fontId="16" fillId="7" borderId="7" xfId="1" applyNumberFormat="1" applyFont="1" applyFill="1" applyBorder="1" applyAlignment="1" applyProtection="1">
      <alignment horizontal="right" vertical="center"/>
      <protection locked="0"/>
    </xf>
    <xf numFmtId="4" fontId="16" fillId="7" borderId="90" xfId="1" applyNumberFormat="1" applyFont="1" applyFill="1" applyBorder="1" applyAlignment="1" applyProtection="1">
      <alignment horizontal="right" vertical="center"/>
      <protection locked="0"/>
    </xf>
    <xf numFmtId="4" fontId="16" fillId="7" borderId="91" xfId="1" applyNumberFormat="1" applyFont="1" applyFill="1" applyBorder="1" applyAlignment="1" applyProtection="1">
      <alignment horizontal="right" vertical="center"/>
      <protection locked="0"/>
    </xf>
    <xf numFmtId="4" fontId="16" fillId="15" borderId="13" xfId="1" applyNumberFormat="1" applyFont="1" applyFill="1" applyBorder="1" applyAlignment="1">
      <alignment horizontal="right" vertical="center"/>
    </xf>
    <xf numFmtId="4" fontId="16" fillId="7" borderId="92" xfId="1" applyNumberFormat="1" applyFont="1" applyFill="1" applyBorder="1" applyAlignment="1" applyProtection="1">
      <alignment horizontal="right" vertical="center"/>
      <protection locked="0"/>
    </xf>
    <xf numFmtId="4" fontId="16" fillId="0" borderId="5" xfId="1" applyNumberFormat="1" applyFont="1" applyBorder="1" applyAlignment="1" applyProtection="1">
      <alignment horizontal="right" vertical="center"/>
      <protection locked="0"/>
    </xf>
    <xf numFmtId="4" fontId="16" fillId="0" borderId="4" xfId="1" applyNumberFormat="1" applyFont="1" applyBorder="1" applyAlignment="1" applyProtection="1">
      <alignment horizontal="right" vertical="center"/>
      <protection locked="0"/>
    </xf>
    <xf numFmtId="4" fontId="16" fillId="0" borderId="93" xfId="1" applyNumberFormat="1" applyFont="1" applyFill="1" applyBorder="1" applyAlignment="1">
      <alignment horizontal="right" vertical="center"/>
    </xf>
    <xf numFmtId="4" fontId="16" fillId="0" borderId="3" xfId="1" applyNumberFormat="1" applyFont="1" applyBorder="1" applyAlignment="1" applyProtection="1">
      <alignment horizontal="right" vertical="center"/>
      <protection locked="0"/>
    </xf>
    <xf numFmtId="4" fontId="16" fillId="7" borderId="20" xfId="1" applyNumberFormat="1" applyFont="1" applyFill="1" applyBorder="1" applyAlignment="1" applyProtection="1">
      <alignment horizontal="right" vertical="center"/>
      <protection locked="0"/>
    </xf>
    <xf numFmtId="4" fontId="16" fillId="7" borderId="13" xfId="1" applyNumberFormat="1" applyFont="1" applyFill="1" applyBorder="1" applyAlignment="1" applyProtection="1">
      <alignment horizontal="right" vertical="center"/>
      <protection locked="0"/>
    </xf>
    <xf numFmtId="4" fontId="16" fillId="15" borderId="91" xfId="1" applyNumberFormat="1" applyFont="1" applyFill="1" applyBorder="1" applyAlignment="1">
      <alignment horizontal="right" vertical="center"/>
    </xf>
    <xf numFmtId="4" fontId="16" fillId="7" borderId="21" xfId="1" applyNumberFormat="1" applyFont="1" applyFill="1" applyBorder="1" applyAlignment="1" applyProtection="1">
      <alignment horizontal="right" vertical="center"/>
      <protection locked="0"/>
    </xf>
    <xf numFmtId="4" fontId="16" fillId="0" borderId="94" xfId="1" applyNumberFormat="1" applyFont="1" applyBorder="1" applyAlignment="1" applyProtection="1">
      <alignment horizontal="right" vertical="center"/>
      <protection locked="0"/>
    </xf>
    <xf numFmtId="4" fontId="16" fillId="0" borderId="95" xfId="1" applyNumberFormat="1" applyFont="1" applyBorder="1" applyAlignment="1" applyProtection="1">
      <alignment horizontal="right" vertical="center"/>
      <protection locked="0"/>
    </xf>
    <xf numFmtId="4" fontId="16" fillId="0" borderId="95" xfId="1" applyNumberFormat="1" applyFont="1" applyFill="1" applyBorder="1" applyAlignment="1">
      <alignment horizontal="right" vertical="center"/>
    </xf>
    <xf numFmtId="4" fontId="16" fillId="0" borderId="87" xfId="1" applyNumberFormat="1" applyFont="1" applyBorder="1" applyAlignment="1" applyProtection="1">
      <alignment horizontal="right" vertical="center"/>
      <protection locked="0"/>
    </xf>
    <xf numFmtId="4" fontId="16" fillId="0" borderId="0" xfId="1" applyNumberFormat="1" applyFont="1" applyAlignment="1" applyProtection="1">
      <alignment vertical="center"/>
      <protection locked="0"/>
    </xf>
    <xf numFmtId="0" fontId="16" fillId="7" borderId="24" xfId="1" applyFont="1" applyFill="1" applyBorder="1" applyAlignment="1" applyProtection="1">
      <alignment horizontal="center" vertical="center"/>
      <protection locked="0"/>
    </xf>
    <xf numFmtId="4" fontId="16" fillId="7" borderId="2" xfId="1" applyNumberFormat="1" applyFont="1" applyFill="1" applyBorder="1" applyAlignment="1" applyProtection="1">
      <alignment horizontal="right" vertical="center"/>
      <protection locked="0"/>
    </xf>
    <xf numFmtId="4" fontId="16" fillId="7" borderId="9" xfId="1" applyNumberFormat="1" applyFont="1" applyFill="1" applyBorder="1" applyAlignment="1" applyProtection="1">
      <alignment horizontal="right" vertical="center"/>
      <protection locked="0"/>
    </xf>
    <xf numFmtId="4" fontId="16" fillId="15" borderId="9" xfId="1" applyNumberFormat="1" applyFont="1" applyFill="1" applyBorder="1" applyAlignment="1">
      <alignment horizontal="right" vertical="center"/>
    </xf>
    <xf numFmtId="4" fontId="16" fillId="7" borderId="22" xfId="1" applyNumberFormat="1" applyFont="1" applyFill="1" applyBorder="1" applyAlignment="1" applyProtection="1">
      <alignment horizontal="right" vertical="center"/>
      <protection locked="0"/>
    </xf>
    <xf numFmtId="4" fontId="16" fillId="0" borderId="0" xfId="1" applyNumberFormat="1" applyFont="1" applyAlignment="1" applyProtection="1">
      <alignment horizontal="center" vertical="center"/>
      <protection locked="0"/>
    </xf>
    <xf numFmtId="0" fontId="16" fillId="4" borderId="63" xfId="1" applyFont="1" applyFill="1" applyBorder="1" applyAlignment="1">
      <alignment horizontal="center" vertical="center"/>
    </xf>
    <xf numFmtId="0" fontId="16" fillId="4" borderId="96" xfId="1" applyFont="1" applyFill="1" applyBorder="1" applyAlignment="1">
      <alignment horizontal="center" vertical="center"/>
    </xf>
    <xf numFmtId="0" fontId="16" fillId="0" borderId="97" xfId="1" applyFont="1" applyFill="1" applyBorder="1" applyAlignment="1">
      <alignment horizontal="center" vertical="center"/>
    </xf>
    <xf numFmtId="0" fontId="18" fillId="0" borderId="97" xfId="1" applyFont="1" applyFill="1" applyBorder="1" applyAlignment="1">
      <alignment horizontal="center" vertical="center" wrapText="1"/>
    </xf>
    <xf numFmtId="0" fontId="16" fillId="4" borderId="97" xfId="1" applyFont="1" applyFill="1" applyBorder="1" applyAlignment="1">
      <alignment horizontal="center" vertical="center"/>
    </xf>
    <xf numFmtId="0" fontId="16" fillId="4" borderId="98" xfId="1" applyFont="1" applyFill="1" applyBorder="1" applyAlignment="1">
      <alignment horizontal="center" vertical="center" wrapText="1"/>
    </xf>
    <xf numFmtId="0" fontId="16" fillId="4" borderId="84" xfId="1" applyFont="1" applyFill="1" applyBorder="1" applyAlignment="1">
      <alignment horizontal="center" vertical="center" wrapText="1"/>
    </xf>
    <xf numFmtId="0" fontId="16" fillId="0" borderId="99" xfId="1" applyFont="1" applyFill="1" applyBorder="1" applyAlignment="1">
      <alignment horizontal="center" vertical="center" wrapText="1"/>
    </xf>
    <xf numFmtId="0" fontId="16" fillId="0" borderId="100" xfId="1" applyFont="1" applyFill="1" applyBorder="1" applyAlignment="1">
      <alignment horizontal="center" vertical="center"/>
    </xf>
    <xf numFmtId="0" fontId="16" fillId="0" borderId="101" xfId="1" applyFont="1" applyFill="1" applyBorder="1" applyAlignment="1">
      <alignment horizontal="center" vertical="center" wrapText="1"/>
    </xf>
    <xf numFmtId="0" fontId="16" fillId="8" borderId="26" xfId="1" applyFont="1" applyFill="1" applyBorder="1" applyAlignment="1">
      <alignment horizontal="center" vertical="center"/>
    </xf>
    <xf numFmtId="0" fontId="14" fillId="8" borderId="11" xfId="3" applyFont="1" applyFill="1" applyBorder="1" applyAlignment="1">
      <alignment horizontal="left" vertical="center"/>
    </xf>
    <xf numFmtId="0" fontId="16" fillId="8" borderId="36" xfId="1" applyFont="1" applyFill="1" applyBorder="1" applyAlignment="1">
      <alignment vertical="center"/>
    </xf>
    <xf numFmtId="0" fontId="16" fillId="8" borderId="8" xfId="1" applyFont="1" applyFill="1" applyBorder="1" applyAlignment="1">
      <alignment vertical="center"/>
    </xf>
    <xf numFmtId="0" fontId="16" fillId="0" borderId="102" xfId="1" applyFont="1" applyBorder="1" applyAlignment="1">
      <alignment horizontal="center" vertical="center"/>
    </xf>
    <xf numFmtId="0" fontId="16" fillId="2" borderId="103" xfId="3" applyFont="1" applyFill="1" applyBorder="1" applyAlignment="1">
      <alignment horizontal="left" vertical="center"/>
    </xf>
    <xf numFmtId="0" fontId="16" fillId="0" borderId="104" xfId="1" applyFont="1" applyBorder="1" applyAlignment="1">
      <alignment vertical="center"/>
    </xf>
    <xf numFmtId="0" fontId="16" fillId="2" borderId="104" xfId="1" applyFont="1" applyFill="1" applyBorder="1" applyAlignment="1">
      <alignment vertical="center"/>
    </xf>
    <xf numFmtId="0" fontId="16" fillId="2" borderId="105" xfId="1" applyFont="1" applyFill="1" applyBorder="1" applyAlignment="1">
      <alignment vertical="center"/>
    </xf>
    <xf numFmtId="0" fontId="16" fillId="0" borderId="106" xfId="1" applyFont="1" applyBorder="1" applyAlignment="1">
      <alignment horizontal="center" vertical="center"/>
    </xf>
    <xf numFmtId="0" fontId="14" fillId="2" borderId="107" xfId="3" applyFont="1" applyFill="1" applyBorder="1" applyAlignment="1">
      <alignment horizontal="left" vertical="center"/>
    </xf>
    <xf numFmtId="0" fontId="16" fillId="0" borderId="108" xfId="1" applyFont="1" applyBorder="1" applyAlignment="1">
      <alignment vertical="center"/>
    </xf>
    <xf numFmtId="0" fontId="16" fillId="2" borderId="108" xfId="1" applyFont="1" applyFill="1" applyBorder="1" applyAlignment="1">
      <alignment vertical="center"/>
    </xf>
    <xf numFmtId="0" fontId="16" fillId="2" borderId="94" xfId="1" applyFont="1" applyFill="1" applyBorder="1" applyAlignment="1">
      <alignment vertical="center"/>
    </xf>
    <xf numFmtId="0" fontId="16" fillId="0" borderId="109" xfId="1" applyFont="1" applyBorder="1" applyAlignment="1">
      <alignment horizontal="center" vertical="center"/>
    </xf>
    <xf numFmtId="0" fontId="14" fillId="2" borderId="110" xfId="3" applyFont="1" applyFill="1" applyBorder="1" applyAlignment="1">
      <alignment horizontal="left" vertical="center"/>
    </xf>
    <xf numFmtId="0" fontId="16" fillId="0" borderId="111" xfId="1" applyFont="1" applyBorder="1" applyAlignment="1">
      <alignment vertical="center"/>
    </xf>
    <xf numFmtId="0" fontId="16" fillId="2" borderId="111" xfId="1" applyFont="1" applyFill="1" applyBorder="1" applyAlignment="1">
      <alignment vertical="center"/>
    </xf>
    <xf numFmtId="0" fontId="16" fillId="2" borderId="112" xfId="1" applyFont="1" applyFill="1" applyBorder="1" applyAlignment="1">
      <alignment vertical="center"/>
    </xf>
    <xf numFmtId="4" fontId="16" fillId="0" borderId="0" xfId="1" applyNumberFormat="1" applyFont="1" applyAlignment="1">
      <alignment vertical="center"/>
    </xf>
    <xf numFmtId="0" fontId="16" fillId="6" borderId="0" xfId="1" applyFont="1" applyFill="1" applyAlignment="1" applyProtection="1">
      <alignment vertical="center"/>
      <protection locked="0"/>
    </xf>
    <xf numFmtId="0" fontId="16" fillId="6" borderId="0" xfId="1" applyFont="1" applyFill="1" applyAlignment="1">
      <alignment vertical="center"/>
    </xf>
    <xf numFmtId="4" fontId="17" fillId="6" borderId="0" xfId="1" applyNumberFormat="1" applyFont="1" applyFill="1" applyAlignment="1">
      <alignment vertical="center"/>
    </xf>
    <xf numFmtId="0" fontId="17" fillId="6" borderId="0" xfId="1" applyFont="1" applyFill="1" applyAlignment="1">
      <alignment vertical="center"/>
    </xf>
    <xf numFmtId="4" fontId="17" fillId="0" borderId="0" xfId="1" applyNumberFormat="1" applyFont="1" applyAlignment="1">
      <alignment vertical="center"/>
    </xf>
    <xf numFmtId="0" fontId="17" fillId="0" borderId="0" xfId="1" applyFont="1" applyAlignment="1">
      <alignment vertical="center"/>
    </xf>
    <xf numFmtId="0" fontId="14" fillId="0" borderId="0" xfId="1" applyFont="1" applyAlignment="1">
      <alignment vertical="center"/>
    </xf>
    <xf numFmtId="0" fontId="26" fillId="0" borderId="0" xfId="1" applyFont="1" applyAlignment="1">
      <alignment vertical="center"/>
    </xf>
    <xf numFmtId="4" fontId="16" fillId="0" borderId="0" xfId="1" applyNumberFormat="1" applyFont="1" applyAlignment="1" applyProtection="1">
      <alignment horizontal="right" vertical="center"/>
      <protection locked="0"/>
    </xf>
    <xf numFmtId="4" fontId="16" fillId="0" borderId="56" xfId="1" applyNumberFormat="1" applyFont="1" applyBorder="1" applyAlignment="1" applyProtection="1">
      <alignment vertical="center"/>
      <protection locked="0"/>
    </xf>
    <xf numFmtId="0" fontId="16" fillId="0" borderId="61" xfId="1" applyFont="1" applyBorder="1" applyAlignment="1" applyProtection="1">
      <alignment horizontal="left" vertical="center" indent="1"/>
      <protection locked="0"/>
    </xf>
    <xf numFmtId="0" fontId="16" fillId="0" borderId="73" xfId="1" applyFont="1" applyBorder="1" applyAlignment="1" applyProtection="1">
      <alignment horizontal="left" vertical="center" indent="1"/>
      <protection locked="0"/>
    </xf>
    <xf numFmtId="3" fontId="16" fillId="0" borderId="75" xfId="1" applyNumberFormat="1" applyFont="1" applyBorder="1" applyAlignment="1" applyProtection="1">
      <alignment vertical="center"/>
      <protection locked="0"/>
    </xf>
    <xf numFmtId="0" fontId="16" fillId="0" borderId="14" xfId="1" applyFont="1" applyBorder="1" applyAlignment="1" applyProtection="1">
      <alignment horizontal="left" vertical="center" indent="1"/>
      <protection locked="0"/>
    </xf>
    <xf numFmtId="3" fontId="16" fillId="0" borderId="7" xfId="1" applyNumberFormat="1" applyFont="1" applyBorder="1" applyAlignment="1" applyProtection="1">
      <alignment vertical="center"/>
      <protection locked="0"/>
    </xf>
    <xf numFmtId="0" fontId="16" fillId="0" borderId="34" xfId="1" applyFont="1" applyBorder="1" applyAlignment="1" applyProtection="1">
      <alignment horizontal="left" vertical="center" indent="1"/>
      <protection locked="0"/>
    </xf>
    <xf numFmtId="0" fontId="16" fillId="0" borderId="13" xfId="1" applyFont="1" applyFill="1" applyBorder="1" applyAlignment="1" applyProtection="1">
      <alignment horizontal="left" vertical="center" indent="1"/>
      <protection locked="0"/>
    </xf>
    <xf numFmtId="3" fontId="16" fillId="0" borderId="21" xfId="1" applyNumberFormat="1" applyFont="1" applyBorder="1" applyAlignment="1" applyProtection="1">
      <alignment vertical="center"/>
      <protection locked="0"/>
    </xf>
    <xf numFmtId="0" fontId="16" fillId="0" borderId="18" xfId="1" applyFont="1" applyBorder="1" applyAlignment="1" applyProtection="1">
      <alignment horizontal="left" vertical="center" indent="1"/>
      <protection locked="0"/>
    </xf>
    <xf numFmtId="4" fontId="16" fillId="0" borderId="75" xfId="1" applyNumberFormat="1" applyFont="1" applyBorder="1" applyAlignment="1" applyProtection="1">
      <alignment vertical="center"/>
      <protection locked="0"/>
    </xf>
    <xf numFmtId="4" fontId="16" fillId="0" borderId="7" xfId="1" applyNumberFormat="1" applyFont="1" applyBorder="1" applyAlignment="1" applyProtection="1">
      <alignment vertical="center"/>
      <protection locked="0"/>
    </xf>
    <xf numFmtId="4" fontId="16" fillId="0" borderId="56" xfId="1" applyNumberFormat="1" applyFont="1" applyBorder="1" applyAlignment="1" applyProtection="1">
      <alignment vertical="center"/>
      <protection hidden="1"/>
    </xf>
    <xf numFmtId="4" fontId="16" fillId="0" borderId="21" xfId="1" applyNumberFormat="1" applyFont="1" applyBorder="1" applyAlignment="1" applyProtection="1">
      <alignment vertical="center"/>
      <protection locked="0"/>
    </xf>
    <xf numFmtId="0" fontId="11" fillId="0" borderId="0" xfId="1" applyFont="1" applyAlignment="1" applyProtection="1">
      <protection locked="0"/>
    </xf>
    <xf numFmtId="0" fontId="16" fillId="0" borderId="0" xfId="1" applyFont="1"/>
    <xf numFmtId="4" fontId="16" fillId="0" borderId="0" xfId="1" applyNumberFormat="1" applyFont="1" applyAlignment="1" applyProtection="1">
      <alignment horizontal="right"/>
      <protection locked="0"/>
    </xf>
    <xf numFmtId="4" fontId="16" fillId="0" borderId="35" xfId="1" applyNumberFormat="1" applyFont="1" applyBorder="1" applyAlignment="1" applyProtection="1">
      <alignment vertical="center"/>
      <protection locked="0"/>
    </xf>
    <xf numFmtId="0" fontId="16" fillId="0" borderId="113" xfId="1" applyFont="1" applyBorder="1" applyAlignment="1" applyProtection="1">
      <alignment horizontal="left" vertical="center" indent="1"/>
      <protection locked="0"/>
    </xf>
    <xf numFmtId="3" fontId="16" fillId="0" borderId="78" xfId="1" applyNumberFormat="1" applyFont="1" applyBorder="1" applyAlignment="1" applyProtection="1">
      <alignment vertical="center"/>
      <protection locked="0"/>
    </xf>
    <xf numFmtId="0" fontId="16" fillId="0" borderId="26" xfId="1" applyFont="1" applyBorder="1" applyAlignment="1" applyProtection="1">
      <alignment horizontal="left" vertical="center" indent="1"/>
      <protection locked="0"/>
    </xf>
    <xf numFmtId="0" fontId="16" fillId="0" borderId="10" xfId="1" applyFont="1" applyBorder="1" applyAlignment="1" applyProtection="1">
      <alignment horizontal="left" vertical="center" indent="1"/>
      <protection locked="0"/>
    </xf>
    <xf numFmtId="0" fontId="14" fillId="0" borderId="10" xfId="1" applyFont="1" applyBorder="1" applyAlignment="1" applyProtection="1">
      <alignment horizontal="left" indent="1"/>
      <protection locked="0"/>
    </xf>
    <xf numFmtId="0" fontId="16" fillId="0" borderId="70" xfId="1" applyFont="1" applyBorder="1" applyAlignment="1" applyProtection="1">
      <alignment horizontal="left" vertical="center" indent="1"/>
      <protection locked="0"/>
    </xf>
    <xf numFmtId="0" fontId="14" fillId="0" borderId="15" xfId="1" applyFont="1" applyBorder="1" applyAlignment="1" applyProtection="1">
      <alignment horizontal="left" vertical="top" wrapText="1" indent="1"/>
      <protection locked="0"/>
    </xf>
    <xf numFmtId="0" fontId="16" fillId="0" borderId="15" xfId="1" applyFont="1" applyBorder="1" applyAlignment="1" applyProtection="1">
      <alignment horizontal="left" vertical="top" wrapText="1" indent="1"/>
      <protection locked="0"/>
    </xf>
    <xf numFmtId="0" fontId="16" fillId="0" borderId="10" xfId="1" applyFont="1" applyBorder="1" applyAlignment="1" applyProtection="1">
      <alignment horizontal="left" vertical="top" wrapText="1" indent="1"/>
      <protection locked="0"/>
    </xf>
    <xf numFmtId="0" fontId="14" fillId="0" borderId="10" xfId="1" applyFont="1" applyBorder="1" applyAlignment="1" applyProtection="1">
      <alignment horizontal="left" vertical="top" wrapText="1" indent="1"/>
      <protection locked="0"/>
    </xf>
    <xf numFmtId="0" fontId="14" fillId="0" borderId="70" xfId="1" applyFont="1" applyBorder="1" applyAlignment="1" applyProtection="1">
      <alignment horizontal="left" vertical="top" wrapText="1" indent="1"/>
      <protection locked="0"/>
    </xf>
    <xf numFmtId="4" fontId="14" fillId="0" borderId="30" xfId="1" applyNumberFormat="1" applyFont="1" applyBorder="1" applyAlignment="1" applyProtection="1">
      <alignment horizontal="right" vertical="center"/>
      <protection locked="0"/>
    </xf>
    <xf numFmtId="4" fontId="16" fillId="0" borderId="31" xfId="1" applyNumberFormat="1" applyFont="1" applyBorder="1" applyAlignment="1" applyProtection="1">
      <alignment horizontal="right" vertical="center"/>
      <protection locked="0"/>
    </xf>
    <xf numFmtId="4" fontId="14" fillId="0" borderId="29" xfId="1" applyNumberFormat="1" applyFont="1" applyBorder="1" applyAlignment="1" applyProtection="1">
      <alignment horizontal="right" vertical="top" wrapText="1"/>
      <protection locked="0"/>
    </xf>
    <xf numFmtId="4" fontId="16" fillId="0" borderId="29" xfId="1" applyNumberFormat="1" applyFont="1" applyBorder="1" applyAlignment="1" applyProtection="1">
      <alignment horizontal="right" vertical="top" wrapText="1"/>
      <protection locked="0"/>
    </xf>
    <xf numFmtId="4" fontId="16" fillId="0" borderId="30" xfId="1" applyNumberFormat="1" applyFont="1" applyBorder="1" applyAlignment="1" applyProtection="1">
      <alignment horizontal="right" vertical="top" wrapText="1"/>
      <protection locked="0"/>
    </xf>
    <xf numFmtId="4" fontId="14" fillId="0" borderId="30" xfId="1" applyNumberFormat="1" applyFont="1" applyBorder="1" applyAlignment="1" applyProtection="1">
      <alignment horizontal="right" vertical="top" wrapText="1"/>
      <protection locked="0"/>
    </xf>
    <xf numFmtId="4" fontId="14" fillId="0" borderId="31" xfId="1" applyNumberFormat="1" applyFont="1" applyBorder="1" applyAlignment="1" applyProtection="1">
      <alignment horizontal="right" vertical="top" wrapText="1"/>
      <protection locked="0"/>
    </xf>
    <xf numFmtId="4" fontId="16" fillId="0" borderId="35" xfId="1" applyNumberFormat="1" applyFont="1" applyBorder="1" applyAlignment="1" applyProtection="1">
      <alignment vertical="center"/>
      <protection hidden="1"/>
    </xf>
    <xf numFmtId="4" fontId="12" fillId="0" borderId="0" xfId="1" applyNumberFormat="1" applyFont="1" applyBorder="1" applyAlignment="1" applyProtection="1">
      <alignment horizontal="right" vertical="center" wrapText="1"/>
      <protection locked="0"/>
    </xf>
    <xf numFmtId="0" fontId="16" fillId="0" borderId="65" xfId="1" applyFont="1" applyFill="1" applyBorder="1" applyAlignment="1" applyProtection="1">
      <alignment horizontal="left" vertical="center" indent="1"/>
      <protection locked="0"/>
    </xf>
    <xf numFmtId="0" fontId="12" fillId="0" borderId="13" xfId="1" applyFont="1" applyFill="1" applyBorder="1" applyAlignment="1" applyProtection="1">
      <alignment horizontal="left" vertical="center" wrapText="1" indent="1"/>
      <protection locked="0"/>
    </xf>
    <xf numFmtId="4" fontId="12" fillId="0" borderId="3" xfId="1" applyNumberFormat="1" applyFont="1" applyBorder="1" applyAlignment="1" applyProtection="1">
      <alignment horizontal="right" vertical="center" wrapText="1"/>
      <protection locked="0"/>
    </xf>
    <xf numFmtId="0" fontId="12" fillId="0" borderId="6" xfId="1" applyFont="1" applyFill="1" applyBorder="1" applyAlignment="1" applyProtection="1">
      <alignment horizontal="left" vertical="center" wrapText="1" indent="1"/>
      <protection locked="0"/>
    </xf>
    <xf numFmtId="0" fontId="12" fillId="0" borderId="13" xfId="1" applyFont="1" applyBorder="1" applyAlignment="1" applyProtection="1">
      <alignment horizontal="left" vertical="center" wrapText="1" indent="1"/>
      <protection locked="0"/>
    </xf>
    <xf numFmtId="4" fontId="12" fillId="0" borderId="114" xfId="1" applyNumberFormat="1" applyFont="1" applyBorder="1" applyAlignment="1" applyProtection="1">
      <alignment horizontal="right" vertical="center" wrapText="1"/>
      <protection locked="0"/>
    </xf>
    <xf numFmtId="0" fontId="12" fillId="0" borderId="34" xfId="1" applyFont="1" applyBorder="1" applyAlignment="1" applyProtection="1">
      <alignment horizontal="left" vertical="center" wrapText="1" indent="1"/>
      <protection locked="0"/>
    </xf>
    <xf numFmtId="4" fontId="12" fillId="0" borderId="56" xfId="1" applyNumberFormat="1" applyFont="1" applyBorder="1" applyAlignment="1" applyProtection="1">
      <alignment horizontal="right" vertical="center" wrapText="1"/>
      <protection hidden="1"/>
    </xf>
    <xf numFmtId="0" fontId="12" fillId="0" borderId="9" xfId="1" applyFont="1" applyBorder="1" applyAlignment="1" applyProtection="1">
      <alignment horizontal="left" vertical="center" wrapText="1" indent="1"/>
      <protection locked="0"/>
    </xf>
    <xf numFmtId="4" fontId="12" fillId="0" borderId="75" xfId="1" applyNumberFormat="1" applyFont="1" applyBorder="1" applyAlignment="1" applyProtection="1">
      <alignment horizontal="right" vertical="center" wrapText="1"/>
      <protection locked="0"/>
    </xf>
    <xf numFmtId="0" fontId="27" fillId="0" borderId="115" xfId="1" applyFont="1" applyBorder="1" applyAlignment="1" applyProtection="1">
      <alignment horizontal="left" vertical="center" wrapText="1"/>
      <protection locked="0"/>
    </xf>
    <xf numFmtId="0" fontId="12" fillId="0" borderId="0" xfId="1" applyFont="1" applyBorder="1" applyAlignment="1" applyProtection="1">
      <alignment vertical="center" wrapText="1"/>
      <protection locked="0"/>
    </xf>
    <xf numFmtId="4" fontId="16" fillId="0" borderId="0" xfId="1" applyNumberFormat="1" applyFont="1" applyBorder="1" applyAlignment="1" applyProtection="1">
      <alignment vertical="center"/>
      <protection hidden="1"/>
    </xf>
    <xf numFmtId="0" fontId="12" fillId="0" borderId="0" xfId="1" applyFont="1" applyAlignment="1" applyProtection="1">
      <alignment vertical="center" wrapText="1"/>
      <protection locked="0"/>
    </xf>
    <xf numFmtId="4" fontId="12" fillId="0" borderId="0" xfId="1" applyNumberFormat="1" applyFont="1" applyAlignment="1" applyProtection="1">
      <alignment vertical="center" wrapText="1"/>
      <protection locked="0"/>
    </xf>
    <xf numFmtId="0" fontId="12" fillId="0" borderId="0" xfId="1" applyFont="1" applyFill="1" applyAlignment="1" applyProtection="1">
      <alignment vertical="center" wrapText="1"/>
      <protection locked="0"/>
    </xf>
    <xf numFmtId="4" fontId="46" fillId="0" borderId="0" xfId="1" applyNumberFormat="1" applyFont="1" applyAlignment="1" applyProtection="1">
      <alignment vertical="center" wrapText="1"/>
      <protection locked="0"/>
    </xf>
    <xf numFmtId="0" fontId="11" fillId="0" borderId="0" xfId="1" applyFont="1" applyProtection="1">
      <protection locked="0"/>
    </xf>
    <xf numFmtId="4" fontId="16" fillId="0" borderId="0" xfId="1" applyNumberFormat="1" applyFont="1"/>
    <xf numFmtId="4" fontId="12" fillId="0" borderId="0" xfId="1" applyNumberFormat="1" applyFont="1" applyBorder="1" applyAlignment="1" applyProtection="1">
      <alignment horizontal="right" vertical="top" wrapText="1"/>
      <protection locked="0"/>
    </xf>
    <xf numFmtId="4" fontId="16" fillId="0" borderId="56" xfId="1" applyNumberFormat="1" applyFont="1" applyBorder="1" applyAlignment="1" applyProtection="1">
      <alignment vertical="center"/>
    </xf>
    <xf numFmtId="4" fontId="16" fillId="0" borderId="3" xfId="1" applyNumberFormat="1" applyFont="1" applyBorder="1" applyAlignment="1" applyProtection="1">
      <alignment vertical="center"/>
      <protection locked="0"/>
    </xf>
    <xf numFmtId="4" fontId="14" fillId="8" borderId="36" xfId="1" applyNumberFormat="1" applyFont="1" applyFill="1" applyBorder="1" applyAlignment="1">
      <alignment vertical="center"/>
    </xf>
    <xf numFmtId="4" fontId="14" fillId="8" borderId="6" xfId="1" applyNumberFormat="1" applyFont="1" applyFill="1" applyBorder="1" applyAlignment="1">
      <alignment vertical="center"/>
    </xf>
    <xf numFmtId="4" fontId="16" fillId="8" borderId="36" xfId="1" applyNumberFormat="1" applyFont="1" applyFill="1" applyBorder="1" applyAlignment="1">
      <alignment vertical="center"/>
    </xf>
    <xf numFmtId="4" fontId="16" fillId="6" borderId="104" xfId="1" applyNumberFormat="1" applyFont="1" applyFill="1" applyBorder="1" applyAlignment="1">
      <alignment vertical="center"/>
    </xf>
    <xf numFmtId="4" fontId="16" fillId="6" borderId="116" xfId="1" applyNumberFormat="1" applyFont="1" applyFill="1" applyBorder="1" applyAlignment="1">
      <alignment vertical="center"/>
    </xf>
    <xf numFmtId="4" fontId="16" fillId="8" borderId="104" xfId="1" applyNumberFormat="1" applyFont="1" applyFill="1" applyBorder="1" applyAlignment="1">
      <alignment vertical="center"/>
    </xf>
    <xf numFmtId="4" fontId="16" fillId="6" borderId="108" xfId="1" applyNumberFormat="1" applyFont="1" applyFill="1" applyBorder="1" applyAlignment="1">
      <alignment vertical="center"/>
    </xf>
    <xf numFmtId="4" fontId="16" fillId="6" borderId="95" xfId="1" applyNumberFormat="1" applyFont="1" applyFill="1" applyBorder="1" applyAlignment="1">
      <alignment vertical="center"/>
    </xf>
    <xf numFmtId="4" fontId="16" fillId="6" borderId="117" xfId="1" applyNumberFormat="1" applyFont="1" applyFill="1" applyBorder="1" applyAlignment="1">
      <alignment vertical="center"/>
    </xf>
    <xf numFmtId="4" fontId="16" fillId="8" borderId="108" xfId="1" applyNumberFormat="1" applyFont="1" applyFill="1" applyBorder="1" applyAlignment="1">
      <alignment vertical="center"/>
    </xf>
    <xf numFmtId="4" fontId="16" fillId="6" borderId="111" xfId="1" applyNumberFormat="1" applyFont="1" applyFill="1" applyBorder="1" applyAlignment="1">
      <alignment vertical="center"/>
    </xf>
    <xf numFmtId="4" fontId="16" fillId="6" borderId="118" xfId="1" applyNumberFormat="1" applyFont="1" applyFill="1" applyBorder="1" applyAlignment="1">
      <alignment vertical="center"/>
    </xf>
    <xf numFmtId="4" fontId="16" fillId="8" borderId="111" xfId="1" applyNumberFormat="1" applyFont="1" applyFill="1" applyBorder="1" applyAlignment="1">
      <alignment vertical="center"/>
    </xf>
    <xf numFmtId="0" fontId="16" fillId="0" borderId="32" xfId="1" applyFont="1" applyBorder="1" applyAlignment="1" applyProtection="1">
      <alignment horizontal="center" vertical="center"/>
      <protection locked="0"/>
    </xf>
    <xf numFmtId="0" fontId="16" fillId="0" borderId="77" xfId="1" applyFont="1" applyBorder="1" applyAlignment="1" applyProtection="1">
      <alignment horizontal="center" vertical="center"/>
      <protection locked="0"/>
    </xf>
    <xf numFmtId="0" fontId="16" fillId="0" borderId="33" xfId="1" applyFont="1" applyBorder="1" applyAlignment="1" applyProtection="1">
      <alignment horizontal="center" vertical="center"/>
      <protection locked="0"/>
    </xf>
    <xf numFmtId="4" fontId="16" fillId="0" borderId="34" xfId="1" applyNumberFormat="1" applyFont="1" applyBorder="1" applyAlignment="1" applyProtection="1">
      <alignment horizontal="center" vertical="center"/>
      <protection locked="0"/>
    </xf>
    <xf numFmtId="4" fontId="16" fillId="0" borderId="56" xfId="1" applyNumberFormat="1" applyFont="1" applyBorder="1" applyAlignment="1" applyProtection="1">
      <alignment horizontal="center" vertical="center"/>
      <protection locked="0"/>
    </xf>
    <xf numFmtId="4" fontId="16" fillId="0" borderId="4" xfId="1" applyNumberFormat="1" applyFont="1" applyBorder="1" applyAlignment="1" applyProtection="1">
      <alignment vertical="center"/>
      <protection locked="0"/>
    </xf>
    <xf numFmtId="4" fontId="16" fillId="0" borderId="3" xfId="1" applyNumberFormat="1" applyFont="1" applyBorder="1" applyAlignment="1" applyProtection="1">
      <alignment vertical="center"/>
    </xf>
    <xf numFmtId="4" fontId="16" fillId="0" borderId="6" xfId="1" applyNumberFormat="1" applyFont="1" applyBorder="1" applyAlignment="1" applyProtection="1">
      <alignment vertical="center"/>
      <protection locked="0"/>
    </xf>
    <xf numFmtId="4" fontId="16" fillId="0" borderId="7" xfId="1" applyNumberFormat="1" applyFont="1" applyBorder="1" applyAlignment="1" applyProtection="1">
      <alignment vertical="center"/>
    </xf>
    <xf numFmtId="4" fontId="16" fillId="0" borderId="6" xfId="1" applyNumberFormat="1" applyFont="1" applyBorder="1" applyAlignment="1" applyProtection="1">
      <alignment horizontal="right" vertical="center" wrapText="1"/>
      <protection locked="0"/>
    </xf>
    <xf numFmtId="4" fontId="16" fillId="0" borderId="7" xfId="1" applyNumberFormat="1" applyFont="1" applyBorder="1" applyAlignment="1" applyProtection="1">
      <alignment horizontal="right" vertical="center" wrapText="1"/>
    </xf>
    <xf numFmtId="4" fontId="16" fillId="0" borderId="13" xfId="1" applyNumberFormat="1" applyFont="1" applyBorder="1" applyAlignment="1" applyProtection="1">
      <alignment horizontal="right" vertical="center" wrapText="1"/>
      <protection locked="0"/>
    </xf>
    <xf numFmtId="4" fontId="16" fillId="0" borderId="13" xfId="1" applyNumberFormat="1" applyFont="1" applyBorder="1" applyAlignment="1" applyProtection="1">
      <alignment vertical="center"/>
      <protection locked="0"/>
    </xf>
    <xf numFmtId="4" fontId="16" fillId="0" borderId="21" xfId="1" applyNumberFormat="1" applyFont="1" applyBorder="1" applyAlignment="1" applyProtection="1">
      <alignment horizontal="right" vertical="center" wrapText="1"/>
    </xf>
    <xf numFmtId="0" fontId="16" fillId="0" borderId="77" xfId="1" applyFont="1" applyBorder="1" applyAlignment="1" applyProtection="1">
      <alignment horizontal="left" vertical="center" indent="1"/>
      <protection locked="0"/>
    </xf>
    <xf numFmtId="4" fontId="16" fillId="0" borderId="34" xfId="1" applyNumberFormat="1" applyFont="1" applyBorder="1" applyAlignment="1" applyProtection="1">
      <alignment horizontal="right" vertical="center" wrapText="1"/>
      <protection locked="0"/>
    </xf>
    <xf numFmtId="4" fontId="16" fillId="0" borderId="35" xfId="1" applyNumberFormat="1" applyFont="1" applyBorder="1" applyAlignment="1" applyProtection="1">
      <alignment horizontal="right" vertical="center" wrapText="1"/>
    </xf>
    <xf numFmtId="0" fontId="16" fillId="0" borderId="76" xfId="1" applyFont="1" applyBorder="1" applyAlignment="1" applyProtection="1">
      <alignment horizontal="left" vertical="center" indent="1"/>
      <protection locked="0"/>
    </xf>
    <xf numFmtId="4" fontId="16" fillId="0" borderId="73" xfId="1" applyNumberFormat="1" applyFont="1" applyBorder="1" applyAlignment="1" applyProtection="1">
      <alignment vertical="center"/>
      <protection locked="0"/>
    </xf>
    <xf numFmtId="4" fontId="16" fillId="0" borderId="78" xfId="1" applyNumberFormat="1" applyFont="1" applyBorder="1" applyAlignment="1" applyProtection="1">
      <alignment vertical="center"/>
    </xf>
    <xf numFmtId="0" fontId="16" fillId="0" borderId="11" xfId="1" applyFont="1" applyBorder="1" applyAlignment="1" applyProtection="1">
      <alignment horizontal="left" vertical="center" indent="1"/>
      <protection locked="0"/>
    </xf>
    <xf numFmtId="4" fontId="16" fillId="0" borderId="29" xfId="1" applyNumberFormat="1" applyFont="1" applyBorder="1" applyAlignment="1" applyProtection="1">
      <alignment vertical="center"/>
    </xf>
    <xf numFmtId="4" fontId="16" fillId="0" borderId="30" xfId="1" applyNumberFormat="1" applyFont="1" applyBorder="1" applyAlignment="1" applyProtection="1">
      <alignment vertical="center"/>
    </xf>
    <xf numFmtId="0" fontId="16" fillId="0" borderId="55" xfId="1" applyFont="1" applyBorder="1" applyAlignment="1" applyProtection="1">
      <alignment horizontal="left" vertical="center" indent="1"/>
      <protection locked="0"/>
    </xf>
    <xf numFmtId="4" fontId="16" fillId="0" borderId="34" xfId="1" applyNumberFormat="1" applyFont="1" applyBorder="1" applyAlignment="1" applyProtection="1">
      <alignment vertical="center"/>
    </xf>
    <xf numFmtId="4" fontId="16" fillId="0" borderId="35" xfId="1" applyNumberFormat="1" applyFont="1" applyBorder="1" applyAlignment="1" applyProtection="1">
      <alignment vertical="center"/>
    </xf>
    <xf numFmtId="0" fontId="16" fillId="0" borderId="12" xfId="1" applyFont="1" applyBorder="1" applyAlignment="1" applyProtection="1">
      <alignment horizontal="left" vertical="center" indent="1"/>
      <protection locked="0"/>
    </xf>
    <xf numFmtId="4" fontId="16" fillId="0" borderId="4" xfId="1" applyNumberFormat="1" applyFont="1" applyBorder="1" applyAlignment="1" applyProtection="1">
      <alignment vertical="center"/>
      <protection hidden="1"/>
    </xf>
    <xf numFmtId="0" fontId="11" fillId="0" borderId="0" xfId="1" applyFont="1" applyProtection="1"/>
    <xf numFmtId="0" fontId="16" fillId="0" borderId="0" xfId="1" applyFont="1" applyProtection="1"/>
    <xf numFmtId="4" fontId="16" fillId="0" borderId="0" xfId="1" applyNumberFormat="1" applyFont="1" applyProtection="1"/>
    <xf numFmtId="4" fontId="12" fillId="0" borderId="0" xfId="1" applyNumberFormat="1" applyFont="1" applyBorder="1" applyAlignment="1" applyProtection="1">
      <alignment horizontal="right" vertical="top" wrapText="1"/>
    </xf>
    <xf numFmtId="3" fontId="16" fillId="0" borderId="56" xfId="1" applyNumberFormat="1" applyFont="1" applyBorder="1" applyAlignment="1" applyProtection="1">
      <alignment vertical="center"/>
      <protection locked="0"/>
    </xf>
    <xf numFmtId="0" fontId="22" fillId="0" borderId="26" xfId="1" applyFont="1" applyBorder="1" applyAlignment="1" applyProtection="1">
      <alignment horizontal="left" vertical="center" indent="1"/>
      <protection locked="0"/>
    </xf>
    <xf numFmtId="0" fontId="16" fillId="0" borderId="119" xfId="1" applyFont="1" applyBorder="1" applyAlignment="1" applyProtection="1">
      <alignment horizontal="left" indent="1"/>
      <protection locked="0"/>
    </xf>
    <xf numFmtId="3" fontId="16" fillId="0" borderId="56" xfId="1" applyNumberFormat="1" applyFont="1" applyBorder="1" applyAlignment="1">
      <alignment vertical="center"/>
    </xf>
    <xf numFmtId="3" fontId="16" fillId="0" borderId="35" xfId="1" applyNumberFormat="1" applyFont="1" applyBorder="1" applyAlignment="1">
      <alignment vertical="center"/>
    </xf>
    <xf numFmtId="0" fontId="16" fillId="0" borderId="0" xfId="1" applyFont="1" applyFill="1" applyBorder="1" applyProtection="1"/>
    <xf numFmtId="4" fontId="16" fillId="0" borderId="0" xfId="1" applyNumberFormat="1" applyFont="1" applyFill="1" applyBorder="1" applyProtection="1"/>
    <xf numFmtId="0" fontId="11" fillId="0" borderId="0" xfId="1" applyFont="1"/>
    <xf numFmtId="4" fontId="12" fillId="0" borderId="0" xfId="1" applyNumberFormat="1" applyFont="1" applyBorder="1" applyAlignment="1">
      <alignment horizontal="right" vertical="top" wrapText="1"/>
    </xf>
    <xf numFmtId="0" fontId="16" fillId="0" borderId="32" xfId="1" applyFont="1" applyBorder="1" applyAlignment="1" applyProtection="1">
      <alignment horizontal="left" vertical="center" indent="1"/>
      <protection locked="0"/>
    </xf>
    <xf numFmtId="0" fontId="16" fillId="0" borderId="16" xfId="1" applyFont="1" applyBorder="1" applyAlignment="1" applyProtection="1">
      <alignment horizontal="left" vertical="center" indent="1"/>
      <protection locked="0"/>
    </xf>
    <xf numFmtId="4" fontId="16" fillId="0" borderId="0" xfId="1" applyNumberFormat="1" applyFont="1" applyFill="1" applyBorder="1" applyProtection="1">
      <protection locked="0"/>
    </xf>
    <xf numFmtId="0" fontId="14" fillId="0" borderId="72" xfId="1" applyFont="1" applyBorder="1" applyAlignment="1" applyProtection="1">
      <alignment horizontal="left" vertical="center" indent="1"/>
      <protection locked="0"/>
    </xf>
    <xf numFmtId="4" fontId="14" fillId="0" borderId="78" xfId="1" applyNumberFormat="1" applyFont="1" applyBorder="1" applyAlignment="1" applyProtection="1">
      <alignment vertical="center"/>
      <protection locked="0"/>
    </xf>
    <xf numFmtId="0" fontId="14" fillId="0" borderId="10" xfId="1" applyFont="1" applyBorder="1" applyAlignment="1" applyProtection="1">
      <alignment horizontal="left" vertical="center" indent="1"/>
      <protection locked="0"/>
    </xf>
    <xf numFmtId="4" fontId="14" fillId="0" borderId="30" xfId="1" applyNumberFormat="1" applyFont="1" applyBorder="1" applyAlignment="1" applyProtection="1">
      <alignment horizontal="right"/>
      <protection locked="0"/>
    </xf>
    <xf numFmtId="0" fontId="26" fillId="0" borderId="69" xfId="1" applyFont="1" applyBorder="1" applyAlignment="1" applyProtection="1">
      <alignment horizontal="left" vertical="center" indent="1"/>
      <protection locked="0"/>
    </xf>
    <xf numFmtId="4" fontId="26" fillId="0" borderId="35" xfId="1" applyNumberFormat="1" applyFont="1" applyBorder="1" applyAlignment="1" applyProtection="1">
      <alignment vertical="center"/>
      <protection hidden="1"/>
    </xf>
    <xf numFmtId="4" fontId="26" fillId="0" borderId="35" xfId="1" applyNumberFormat="1" applyFont="1" applyBorder="1" applyAlignment="1" applyProtection="1">
      <alignment horizontal="right" vertical="center"/>
      <protection hidden="1"/>
    </xf>
    <xf numFmtId="4" fontId="16" fillId="0" borderId="30" xfId="1" applyNumberFormat="1" applyFont="1" applyFill="1" applyBorder="1" applyAlignment="1" applyProtection="1">
      <alignment horizontal="right" vertical="center"/>
      <protection locked="0"/>
    </xf>
    <xf numFmtId="4" fontId="14" fillId="0" borderId="30" xfId="1" applyNumberFormat="1" applyFont="1" applyFill="1" applyBorder="1" applyAlignment="1" applyProtection="1">
      <alignment horizontal="right" vertical="center"/>
      <protection locked="0"/>
    </xf>
    <xf numFmtId="0" fontId="16" fillId="0" borderId="0" xfId="1" applyFont="1" applyAlignment="1" applyProtection="1">
      <alignment vertical="center" wrapText="1"/>
      <protection locked="0"/>
    </xf>
    <xf numFmtId="4" fontId="32" fillId="10" borderId="54" xfId="1" applyNumberFormat="1" applyFont="1" applyFill="1" applyBorder="1" applyAlignment="1">
      <alignment horizontal="right" vertical="center"/>
    </xf>
    <xf numFmtId="4" fontId="32" fillId="10" borderId="121" xfId="1" applyNumberFormat="1" applyFont="1" applyFill="1" applyBorder="1" applyAlignment="1">
      <alignment horizontal="right" vertical="center"/>
    </xf>
    <xf numFmtId="4" fontId="32" fillId="10" borderId="122" xfId="1" applyNumberFormat="1" applyFont="1" applyFill="1" applyBorder="1" applyAlignment="1">
      <alignment horizontal="right" vertical="center"/>
    </xf>
    <xf numFmtId="4" fontId="32" fillId="5" borderId="44" xfId="1" applyNumberFormat="1" applyFont="1" applyFill="1" applyBorder="1" applyAlignment="1">
      <alignment horizontal="right" vertical="center"/>
    </xf>
    <xf numFmtId="4" fontId="32" fillId="5" borderId="123" xfId="1" applyNumberFormat="1" applyFont="1" applyFill="1" applyBorder="1" applyAlignment="1">
      <alignment horizontal="right" vertical="center"/>
    </xf>
    <xf numFmtId="4" fontId="32" fillId="5" borderId="124" xfId="1" applyNumberFormat="1" applyFont="1" applyFill="1" applyBorder="1" applyAlignment="1">
      <alignment horizontal="right" vertical="center"/>
    </xf>
    <xf numFmtId="4" fontId="32" fillId="6" borderId="44" xfId="1" applyNumberFormat="1" applyFont="1" applyFill="1" applyBorder="1" applyAlignment="1">
      <alignment horizontal="right" vertical="center"/>
    </xf>
    <xf numFmtId="4" fontId="32" fillId="6" borderId="124" xfId="1" applyNumberFormat="1" applyFont="1" applyFill="1" applyBorder="1" applyAlignment="1">
      <alignment horizontal="right" vertical="center"/>
    </xf>
    <xf numFmtId="4" fontId="32" fillId="7" borderId="44" xfId="1" applyNumberFormat="1" applyFont="1" applyFill="1" applyBorder="1" applyAlignment="1">
      <alignment horizontal="right" vertical="center"/>
    </xf>
    <xf numFmtId="4" fontId="32" fillId="7" borderId="123" xfId="1" applyNumberFormat="1" applyFont="1" applyFill="1" applyBorder="1" applyAlignment="1">
      <alignment horizontal="right" vertical="center"/>
    </xf>
    <xf numFmtId="4" fontId="32" fillId="7" borderId="124" xfId="1" applyNumberFormat="1" applyFont="1" applyFill="1" applyBorder="1" applyAlignment="1">
      <alignment horizontal="right" vertical="center"/>
    </xf>
    <xf numFmtId="4" fontId="32" fillId="0" borderId="44" xfId="1" applyNumberFormat="1" applyFont="1" applyFill="1" applyBorder="1" applyAlignment="1">
      <alignment horizontal="right" vertical="center"/>
    </xf>
    <xf numFmtId="4" fontId="32" fillId="0" borderId="123" xfId="1" applyNumberFormat="1" applyFont="1" applyFill="1" applyBorder="1" applyAlignment="1">
      <alignment horizontal="right" vertical="center"/>
    </xf>
    <xf numFmtId="4" fontId="32" fillId="0" borderId="124" xfId="1" applyNumberFormat="1" applyFont="1" applyFill="1" applyBorder="1" applyAlignment="1">
      <alignment horizontal="right" vertical="center"/>
    </xf>
    <xf numFmtId="4" fontId="32" fillId="0" borderId="48" xfId="1" applyNumberFormat="1" applyFont="1" applyFill="1" applyBorder="1" applyAlignment="1">
      <alignment horizontal="right" vertical="center"/>
    </xf>
    <xf numFmtId="4" fontId="32" fillId="0" borderId="125" xfId="1" applyNumberFormat="1" applyFont="1" applyFill="1" applyBorder="1" applyAlignment="1">
      <alignment horizontal="right" vertical="center"/>
    </xf>
    <xf numFmtId="4" fontId="32" fillId="0" borderId="126" xfId="1" applyNumberFormat="1" applyFont="1" applyFill="1" applyBorder="1" applyAlignment="1">
      <alignment horizontal="right" vertical="center"/>
    </xf>
    <xf numFmtId="4" fontId="32" fillId="10" borderId="44" xfId="1" applyNumberFormat="1" applyFont="1" applyFill="1" applyBorder="1" applyAlignment="1">
      <alignment horizontal="right" vertical="center"/>
    </xf>
    <xf numFmtId="4" fontId="32" fillId="10" borderId="123" xfId="1" applyNumberFormat="1" applyFont="1" applyFill="1" applyBorder="1" applyAlignment="1">
      <alignment horizontal="right" vertical="center"/>
    </xf>
    <xf numFmtId="4" fontId="32" fillId="10" borderId="124" xfId="1" applyNumberFormat="1" applyFont="1" applyFill="1" applyBorder="1" applyAlignment="1">
      <alignment horizontal="right" vertical="center"/>
    </xf>
    <xf numFmtId="0" fontId="32" fillId="0" borderId="0" xfId="1" applyFont="1" applyBorder="1" applyAlignment="1" applyProtection="1">
      <alignment horizontal="center" vertical="center"/>
      <protection locked="0"/>
    </xf>
    <xf numFmtId="0" fontId="16" fillId="0" borderId="15" xfId="1" applyFont="1" applyBorder="1" applyAlignment="1" applyProtection="1">
      <alignment horizontal="center" vertical="center" wrapText="1"/>
      <protection locked="0"/>
    </xf>
    <xf numFmtId="3" fontId="39" fillId="0" borderId="0" xfId="0" applyNumberFormat="1" applyFont="1" applyFill="1" applyAlignment="1">
      <alignment vertical="center"/>
    </xf>
    <xf numFmtId="0" fontId="48" fillId="0" borderId="0" xfId="0" applyFont="1" applyFill="1" applyAlignment="1">
      <alignment vertical="center"/>
    </xf>
    <xf numFmtId="3" fontId="48" fillId="0" borderId="0" xfId="0" applyNumberFormat="1" applyFont="1" applyFill="1" applyAlignment="1">
      <alignment vertical="center"/>
    </xf>
    <xf numFmtId="0" fontId="11" fillId="0" borderId="0" xfId="4" applyFont="1" applyAlignment="1" applyProtection="1">
      <alignment vertical="center"/>
      <protection locked="0"/>
    </xf>
    <xf numFmtId="0" fontId="12" fillId="0" borderId="0" xfId="4" applyFont="1" applyAlignment="1">
      <alignment vertical="center"/>
    </xf>
    <xf numFmtId="0" fontId="16" fillId="0" borderId="0" xfId="4" applyFont="1" applyAlignment="1">
      <alignment vertical="center"/>
    </xf>
    <xf numFmtId="0" fontId="16" fillId="0" borderId="0" xfId="4" applyFont="1" applyAlignment="1" applyProtection="1">
      <alignment vertical="center"/>
      <protection locked="0"/>
    </xf>
    <xf numFmtId="0" fontId="22" fillId="0" borderId="0" xfId="4" applyFont="1" applyAlignment="1" applyProtection="1">
      <alignment vertical="center"/>
      <protection locked="0"/>
    </xf>
    <xf numFmtId="0" fontId="16" fillId="0" borderId="0" xfId="4" applyFont="1" applyFill="1" applyAlignment="1" applyProtection="1">
      <alignment horizontal="right" vertical="center"/>
      <protection locked="0"/>
    </xf>
    <xf numFmtId="0" fontId="12" fillId="0" borderId="8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 wrapText="1" shrinkToFit="1"/>
    </xf>
    <xf numFmtId="0" fontId="12" fillId="0" borderId="9" xfId="0" applyFont="1" applyBorder="1" applyAlignment="1">
      <alignment horizontal="center" vertical="center" wrapText="1" shrinkToFit="1"/>
    </xf>
    <xf numFmtId="0" fontId="12" fillId="0" borderId="22" xfId="0" applyFont="1" applyFill="1" applyBorder="1" applyAlignment="1">
      <alignment horizontal="center" vertical="center" wrapText="1" shrinkToFit="1"/>
    </xf>
    <xf numFmtId="0" fontId="12" fillId="0" borderId="1" xfId="0" applyFont="1" applyFill="1" applyBorder="1" applyAlignment="1">
      <alignment horizontal="center" vertical="center" wrapText="1" shrinkToFit="1"/>
    </xf>
    <xf numFmtId="0" fontId="12" fillId="0" borderId="9" xfId="0" applyFont="1" applyFill="1" applyBorder="1" applyAlignment="1">
      <alignment horizontal="center" vertical="center" wrapText="1" shrinkToFit="1"/>
    </xf>
    <xf numFmtId="0" fontId="12" fillId="0" borderId="61" xfId="4" applyFont="1" applyBorder="1" applyAlignment="1">
      <alignment horizontal="center" vertical="center"/>
    </xf>
    <xf numFmtId="3" fontId="12" fillId="0" borderId="89" xfId="4" applyNumberFormat="1" applyFont="1" applyBorder="1" applyAlignment="1" applyProtection="1">
      <alignment horizontal="right" vertical="center"/>
      <protection locked="0"/>
    </xf>
    <xf numFmtId="0" fontId="16" fillId="0" borderId="14" xfId="4" applyFont="1" applyBorder="1" applyAlignment="1">
      <alignment horizontal="center" vertical="center"/>
    </xf>
    <xf numFmtId="3" fontId="16" fillId="0" borderId="5" xfId="4" applyNumberFormat="1" applyFont="1" applyBorder="1" applyAlignment="1" applyProtection="1">
      <alignment horizontal="right" vertical="center"/>
      <protection locked="0"/>
    </xf>
    <xf numFmtId="3" fontId="16" fillId="0" borderId="8" xfId="4" applyNumberFormat="1" applyFont="1" applyBorder="1" applyAlignment="1" applyProtection="1">
      <alignment horizontal="right" vertical="center"/>
      <protection locked="0"/>
    </xf>
    <xf numFmtId="0" fontId="28" fillId="9" borderId="32" xfId="4" applyFont="1" applyFill="1" applyBorder="1" applyAlignment="1">
      <alignment horizontal="center" vertical="center"/>
    </xf>
    <xf numFmtId="3" fontId="25" fillId="9" borderId="55" xfId="1" applyNumberFormat="1" applyFont="1" applyFill="1" applyBorder="1" applyAlignment="1" applyProtection="1">
      <alignment horizontal="left" vertical="center"/>
      <protection locked="0"/>
    </xf>
    <xf numFmtId="0" fontId="28" fillId="0" borderId="0" xfId="4" applyFont="1" applyFill="1" applyBorder="1" applyAlignment="1">
      <alignment horizontal="center" vertical="center"/>
    </xf>
    <xf numFmtId="0" fontId="25" fillId="0" borderId="0" xfId="1" applyFont="1" applyFill="1" applyBorder="1" applyAlignment="1" applyProtection="1">
      <alignment vertical="center"/>
      <protection locked="0"/>
    </xf>
    <xf numFmtId="0" fontId="25" fillId="0" borderId="0" xfId="4" applyFont="1" applyFill="1" applyBorder="1" applyAlignment="1">
      <alignment vertical="center"/>
    </xf>
    <xf numFmtId="0" fontId="25" fillId="0" borderId="0" xfId="4" applyFont="1" applyFill="1" applyAlignment="1">
      <alignment vertical="center"/>
    </xf>
    <xf numFmtId="0" fontId="16" fillId="0" borderId="0" xfId="4" applyFont="1" applyFill="1" applyAlignment="1" applyProtection="1">
      <alignment vertical="center"/>
      <protection locked="0"/>
    </xf>
    <xf numFmtId="0" fontId="16" fillId="0" borderId="0" xfId="4" applyFont="1" applyAlignment="1" applyProtection="1">
      <alignment vertical="center" wrapText="1"/>
      <protection locked="0"/>
    </xf>
    <xf numFmtId="3" fontId="12" fillId="0" borderId="75" xfId="4" applyNumberFormat="1" applyFont="1" applyBorder="1" applyAlignment="1" applyProtection="1">
      <alignment horizontal="left" vertical="center" wrapText="1"/>
      <protection locked="0"/>
    </xf>
    <xf numFmtId="3" fontId="16" fillId="0" borderId="3" xfId="4" applyNumberFormat="1" applyFont="1" applyBorder="1" applyAlignment="1" applyProtection="1">
      <alignment horizontal="left" vertical="center" wrapText="1"/>
      <protection locked="0"/>
    </xf>
    <xf numFmtId="3" fontId="16" fillId="0" borderId="7" xfId="4" applyNumberFormat="1" applyFont="1" applyBorder="1" applyAlignment="1" applyProtection="1">
      <alignment horizontal="left" vertical="center" wrapText="1"/>
      <protection locked="0"/>
    </xf>
    <xf numFmtId="3" fontId="25" fillId="9" borderId="35" xfId="1" applyNumberFormat="1" applyFont="1" applyFill="1" applyBorder="1" applyAlignment="1" applyProtection="1">
      <alignment horizontal="right" vertical="center" wrapText="1"/>
      <protection locked="0"/>
    </xf>
    <xf numFmtId="0" fontId="25" fillId="0" borderId="0" xfId="1" applyFont="1" applyFill="1" applyBorder="1" applyAlignment="1" applyProtection="1">
      <alignment vertical="center" wrapText="1"/>
      <protection locked="0"/>
    </xf>
    <xf numFmtId="0" fontId="5" fillId="0" borderId="0" xfId="4" applyFont="1" applyAlignment="1">
      <alignment vertical="center" wrapText="1"/>
    </xf>
    <xf numFmtId="0" fontId="16" fillId="0" borderId="73" xfId="1" applyFont="1" applyFill="1" applyBorder="1" applyAlignment="1" applyProtection="1">
      <alignment vertical="center" wrapText="1"/>
      <protection locked="0"/>
    </xf>
    <xf numFmtId="3" fontId="16" fillId="0" borderId="6" xfId="1" applyNumberFormat="1" applyFont="1" applyFill="1" applyBorder="1" applyAlignment="1" applyProtection="1">
      <alignment horizontal="center" vertical="center"/>
      <protection locked="0"/>
    </xf>
    <xf numFmtId="0" fontId="25" fillId="0" borderId="0" xfId="1" applyFont="1" applyAlignment="1" applyProtection="1">
      <alignment vertical="center"/>
      <protection locked="0"/>
    </xf>
    <xf numFmtId="0" fontId="44" fillId="0" borderId="0" xfId="0" applyFont="1" applyAlignment="1">
      <alignment vertical="center"/>
    </xf>
    <xf numFmtId="0" fontId="16" fillId="0" borderId="1" xfId="1" applyFont="1" applyFill="1" applyBorder="1" applyAlignment="1" applyProtection="1">
      <alignment horizontal="center" vertical="center" wrapText="1"/>
      <protection locked="0"/>
    </xf>
    <xf numFmtId="0" fontId="16" fillId="0" borderId="2" xfId="1" applyFont="1" applyFill="1" applyBorder="1" applyAlignment="1" applyProtection="1">
      <alignment horizontal="center" vertical="center" wrapText="1"/>
      <protection locked="0"/>
    </xf>
    <xf numFmtId="0" fontId="16" fillId="0" borderId="9" xfId="1" applyFont="1" applyFill="1" applyBorder="1" applyAlignment="1" applyProtection="1">
      <alignment horizontal="center" vertical="center" wrapText="1"/>
      <protection locked="0"/>
    </xf>
    <xf numFmtId="0" fontId="16" fillId="0" borderId="22" xfId="1" applyFont="1" applyFill="1" applyBorder="1" applyAlignment="1" applyProtection="1">
      <alignment horizontal="center" vertical="center" wrapText="1"/>
      <protection locked="0"/>
    </xf>
    <xf numFmtId="0" fontId="43" fillId="0" borderId="0" xfId="0" applyFont="1" applyAlignment="1">
      <alignment horizontal="center" vertical="center"/>
    </xf>
    <xf numFmtId="0" fontId="16" fillId="0" borderId="12" xfId="1" applyFont="1" applyBorder="1" applyAlignment="1" applyProtection="1">
      <alignment horizontal="center" vertical="center" wrapText="1"/>
      <protection locked="0"/>
    </xf>
    <xf numFmtId="4" fontId="16" fillId="0" borderId="19" xfId="1" applyNumberFormat="1" applyFont="1" applyFill="1" applyBorder="1" applyAlignment="1" applyProtection="1">
      <alignment vertical="center" wrapText="1"/>
      <protection locked="0"/>
    </xf>
    <xf numFmtId="4" fontId="16" fillId="0" borderId="5" xfId="1" applyNumberFormat="1" applyFont="1" applyFill="1" applyBorder="1" applyAlignment="1" applyProtection="1">
      <alignment vertical="center" wrapText="1"/>
      <protection locked="0"/>
    </xf>
    <xf numFmtId="4" fontId="16" fillId="0" borderId="4" xfId="1" applyNumberFormat="1" applyFont="1" applyFill="1" applyBorder="1" applyAlignment="1" applyProtection="1">
      <alignment vertical="center" wrapText="1"/>
      <protection locked="0"/>
    </xf>
    <xf numFmtId="4" fontId="16" fillId="0" borderId="3" xfId="1" applyNumberFormat="1" applyFont="1" applyFill="1" applyBorder="1" applyAlignment="1" applyProtection="1">
      <alignment vertical="center" wrapText="1"/>
      <protection locked="0"/>
    </xf>
    <xf numFmtId="4" fontId="44" fillId="0" borderId="25" xfId="0" applyNumberFormat="1" applyFont="1" applyBorder="1" applyAlignment="1">
      <alignment vertical="center"/>
    </xf>
    <xf numFmtId="4" fontId="44" fillId="0" borderId="3" xfId="0" applyNumberFormat="1" applyFont="1" applyBorder="1" applyAlignment="1">
      <alignment vertical="center"/>
    </xf>
    <xf numFmtId="4" fontId="16" fillId="0" borderId="14" xfId="1" applyNumberFormat="1" applyFont="1" applyFill="1" applyBorder="1" applyAlignment="1" applyProtection="1">
      <alignment vertical="center" wrapText="1"/>
      <protection locked="0"/>
    </xf>
    <xf numFmtId="4" fontId="16" fillId="0" borderId="8" xfId="1" applyNumberFormat="1" applyFont="1" applyFill="1" applyBorder="1" applyAlignment="1" applyProtection="1">
      <alignment vertical="center" wrapText="1"/>
      <protection locked="0"/>
    </xf>
    <xf numFmtId="4" fontId="16" fillId="0" borderId="7" xfId="1" applyNumberFormat="1" applyFont="1" applyFill="1" applyBorder="1" applyAlignment="1" applyProtection="1">
      <alignment vertical="center" wrapText="1"/>
      <protection locked="0"/>
    </xf>
    <xf numFmtId="4" fontId="44" fillId="0" borderId="26" xfId="0" applyNumberFormat="1" applyFont="1" applyBorder="1" applyAlignment="1">
      <alignment vertical="center"/>
    </xf>
    <xf numFmtId="4" fontId="44" fillId="0" borderId="7" xfId="0" applyNumberFormat="1" applyFont="1" applyBorder="1" applyAlignment="1">
      <alignment vertical="center"/>
    </xf>
    <xf numFmtId="0" fontId="16" fillId="0" borderId="11" xfId="1" applyFont="1" applyBorder="1" applyAlignment="1" applyProtection="1">
      <alignment horizontal="center" vertical="center" wrapText="1"/>
      <protection locked="0"/>
    </xf>
    <xf numFmtId="0" fontId="14" fillId="0" borderId="18" xfId="1" applyFont="1" applyBorder="1" applyAlignment="1" applyProtection="1">
      <alignment horizontal="center" vertical="center" wrapText="1"/>
      <protection locked="0"/>
    </xf>
    <xf numFmtId="4" fontId="14" fillId="0" borderId="33" xfId="1" applyNumberFormat="1" applyFont="1" applyFill="1" applyBorder="1" applyAlignment="1" applyProtection="1">
      <alignment vertical="center" wrapText="1"/>
      <protection locked="0"/>
    </xf>
    <xf numFmtId="4" fontId="14" fillId="0" borderId="34" xfId="1" applyNumberFormat="1" applyFont="1" applyFill="1" applyBorder="1" applyAlignment="1" applyProtection="1">
      <alignment vertical="center" wrapText="1"/>
      <protection locked="0"/>
    </xf>
    <xf numFmtId="4" fontId="14" fillId="0" borderId="56" xfId="1" applyNumberFormat="1" applyFont="1" applyFill="1" applyBorder="1" applyAlignment="1" applyProtection="1">
      <alignment vertical="center" wrapText="1"/>
      <protection locked="0"/>
    </xf>
    <xf numFmtId="4" fontId="14" fillId="0" borderId="32" xfId="1" applyNumberFormat="1" applyFont="1" applyFill="1" applyBorder="1" applyAlignment="1" applyProtection="1">
      <alignment vertical="center" wrapText="1"/>
      <protection locked="0"/>
    </xf>
    <xf numFmtId="4" fontId="45" fillId="0" borderId="32" xfId="0" applyNumberFormat="1" applyFont="1" applyBorder="1" applyAlignment="1">
      <alignment vertical="center"/>
    </xf>
    <xf numFmtId="4" fontId="45" fillId="0" borderId="56" xfId="0" applyNumberFormat="1" applyFont="1" applyBorder="1" applyAlignment="1">
      <alignment vertical="center"/>
    </xf>
    <xf numFmtId="4" fontId="45" fillId="0" borderId="18" xfId="0" applyNumberFormat="1" applyFont="1" applyBorder="1" applyAlignment="1">
      <alignment vertical="center"/>
    </xf>
    <xf numFmtId="4" fontId="14" fillId="3" borderId="32" xfId="1" applyNumberFormat="1" applyFont="1" applyFill="1" applyBorder="1" applyAlignment="1" applyProtection="1">
      <alignment vertical="center" wrapText="1"/>
      <protection locked="0"/>
    </xf>
    <xf numFmtId="4" fontId="45" fillId="3" borderId="56" xfId="0" applyNumberFormat="1" applyFont="1" applyFill="1" applyBorder="1" applyAlignment="1">
      <alignment vertical="center"/>
    </xf>
    <xf numFmtId="0" fontId="49" fillId="0" borderId="0" xfId="0" applyFont="1" applyAlignment="1">
      <alignment vertical="center"/>
    </xf>
    <xf numFmtId="4" fontId="44" fillId="0" borderId="73" xfId="0" applyNumberFormat="1" applyFont="1" applyBorder="1" applyAlignment="1">
      <alignment vertical="center"/>
    </xf>
    <xf numFmtId="4" fontId="44" fillId="0" borderId="75" xfId="0" applyNumberFormat="1" applyFont="1" applyBorder="1" applyAlignment="1">
      <alignment vertical="center"/>
    </xf>
    <xf numFmtId="4" fontId="44" fillId="0" borderId="0" xfId="0" applyNumberFormat="1" applyFont="1" applyAlignment="1">
      <alignment vertical="center"/>
    </xf>
    <xf numFmtId="0" fontId="44" fillId="0" borderId="0" xfId="1" applyFont="1" applyAlignment="1" applyProtection="1">
      <alignment horizontal="left" vertical="center"/>
      <protection locked="0"/>
    </xf>
    <xf numFmtId="4" fontId="16" fillId="0" borderId="6" xfId="1" applyNumberFormat="1" applyFont="1" applyBorder="1" applyAlignment="1">
      <alignment vertical="center"/>
    </xf>
    <xf numFmtId="4" fontId="16" fillId="0" borderId="7" xfId="1" applyNumberFormat="1" applyFont="1" applyBorder="1" applyAlignment="1">
      <alignment vertical="center"/>
    </xf>
    <xf numFmtId="0" fontId="44" fillId="0" borderId="0" xfId="1" applyFont="1" applyAlignment="1" applyProtection="1">
      <alignment horizontal="right" vertical="center"/>
      <protection locked="0"/>
    </xf>
    <xf numFmtId="4" fontId="16" fillId="0" borderId="7" xfId="1" applyNumberFormat="1" applyFont="1" applyBorder="1" applyAlignment="1">
      <alignment horizontal="center" vertical="center"/>
    </xf>
    <xf numFmtId="4" fontId="44" fillId="0" borderId="6" xfId="0" applyNumberFormat="1" applyFont="1" applyBorder="1" applyAlignment="1">
      <alignment horizontal="center" vertical="center"/>
    </xf>
    <xf numFmtId="4" fontId="44" fillId="0" borderId="6" xfId="0" applyNumberFormat="1" applyFont="1" applyBorder="1" applyAlignment="1">
      <alignment vertical="center"/>
    </xf>
    <xf numFmtId="4" fontId="44" fillId="0" borderId="0" xfId="0" applyNumberFormat="1" applyFont="1" applyAlignment="1">
      <alignment horizontal="center" vertical="center"/>
    </xf>
    <xf numFmtId="0" fontId="44" fillId="0" borderId="0" xfId="0" applyFont="1" applyAlignment="1">
      <alignment horizontal="center" vertical="center"/>
    </xf>
    <xf numFmtId="0" fontId="16" fillId="0" borderId="9" xfId="1" applyFont="1" applyBorder="1" applyAlignment="1">
      <alignment horizontal="center" vertical="center"/>
    </xf>
    <xf numFmtId="0" fontId="16" fillId="0" borderId="12" xfId="1" applyFont="1" applyFill="1" applyBorder="1" applyAlignment="1" applyProtection="1">
      <alignment vertical="center"/>
      <protection locked="0"/>
    </xf>
    <xf numFmtId="0" fontId="16" fillId="0" borderId="10" xfId="1" applyFont="1" applyBorder="1" applyAlignment="1" applyProtection="1">
      <alignment horizontal="center" vertical="center" wrapText="1"/>
      <protection locked="0"/>
    </xf>
    <xf numFmtId="0" fontId="16" fillId="0" borderId="11" xfId="1" applyFont="1" applyFill="1" applyBorder="1" applyAlignment="1" applyProtection="1">
      <alignment horizontal="left" vertical="center"/>
      <protection locked="0"/>
    </xf>
    <xf numFmtId="4" fontId="43" fillId="0" borderId="0" xfId="0" applyNumberFormat="1" applyFont="1" applyAlignment="1">
      <alignment vertical="center"/>
    </xf>
    <xf numFmtId="4" fontId="16" fillId="0" borderId="26" xfId="1" applyNumberFormat="1" applyFont="1" applyFill="1" applyBorder="1" applyAlignment="1" applyProtection="1">
      <alignment vertical="center" wrapText="1"/>
      <protection locked="0"/>
    </xf>
    <xf numFmtId="0" fontId="14" fillId="0" borderId="23" xfId="1" applyFont="1" applyBorder="1" applyAlignment="1" applyProtection="1">
      <alignment horizontal="center" vertical="center" wrapText="1"/>
      <protection locked="0"/>
    </xf>
    <xf numFmtId="4" fontId="14" fillId="0" borderId="37" xfId="1" applyNumberFormat="1" applyFont="1" applyFill="1" applyBorder="1" applyAlignment="1" applyProtection="1">
      <alignment vertical="center" wrapText="1"/>
      <protection locked="0"/>
    </xf>
    <xf numFmtId="4" fontId="14" fillId="0" borderId="38" xfId="1" applyNumberFormat="1" applyFont="1" applyFill="1" applyBorder="1" applyAlignment="1" applyProtection="1">
      <alignment vertical="center" wrapText="1"/>
      <protection locked="0"/>
    </xf>
    <xf numFmtId="4" fontId="14" fillId="0" borderId="28" xfId="1" applyNumberFormat="1" applyFont="1" applyFill="1" applyBorder="1" applyAlignment="1" applyProtection="1">
      <alignment vertical="center" wrapText="1"/>
      <protection locked="0"/>
    </xf>
    <xf numFmtId="4" fontId="14" fillId="9" borderId="34" xfId="1" applyNumberFormat="1" applyFont="1" applyFill="1" applyBorder="1" applyAlignment="1" applyProtection="1">
      <alignment vertical="center" wrapText="1"/>
      <protection locked="0"/>
    </xf>
    <xf numFmtId="0" fontId="0" fillId="0" borderId="0" xfId="0" applyBorder="1" applyAlignment="1">
      <alignment vertical="center"/>
    </xf>
    <xf numFmtId="0" fontId="7" fillId="0" borderId="0" xfId="0" applyFont="1" applyBorder="1" applyAlignment="1">
      <alignment horizontal="left" vertical="center" wrapText="1"/>
    </xf>
    <xf numFmtId="0" fontId="50" fillId="0" borderId="0" xfId="0" applyFont="1" applyAlignment="1">
      <alignment vertical="center"/>
    </xf>
    <xf numFmtId="0" fontId="33" fillId="0" borderId="0" xfId="0" applyFont="1" applyFill="1" applyAlignment="1">
      <alignment vertical="center"/>
    </xf>
    <xf numFmtId="0" fontId="36" fillId="0" borderId="0" xfId="0" applyFont="1" applyAlignment="1">
      <alignment vertical="center"/>
    </xf>
    <xf numFmtId="0" fontId="45" fillId="8" borderId="14" xfId="0" applyFont="1" applyFill="1" applyBorder="1" applyAlignment="1">
      <alignment horizontal="center" vertical="center"/>
    </xf>
    <xf numFmtId="0" fontId="51" fillId="8" borderId="58" xfId="0" applyFont="1" applyFill="1" applyBorder="1" applyAlignment="1">
      <alignment horizontal="right" vertical="center"/>
    </xf>
    <xf numFmtId="4" fontId="16" fillId="8" borderId="14" xfId="1" applyNumberFormat="1" applyFont="1" applyFill="1" applyBorder="1" applyAlignment="1">
      <alignment horizontal="right" vertical="center"/>
    </xf>
    <xf numFmtId="4" fontId="16" fillId="8" borderId="6" xfId="1" applyNumberFormat="1" applyFont="1" applyFill="1" applyBorder="1" applyAlignment="1">
      <alignment horizontal="right" vertical="center"/>
    </xf>
    <xf numFmtId="1" fontId="16" fillId="8" borderId="36" xfId="1" applyNumberFormat="1" applyFont="1" applyFill="1" applyBorder="1" applyAlignment="1">
      <alignment horizontal="center" vertical="center"/>
    </xf>
    <xf numFmtId="4" fontId="16" fillId="8" borderId="8" xfId="1" applyNumberFormat="1" applyFont="1" applyFill="1" applyBorder="1" applyAlignment="1">
      <alignment horizontal="right" vertical="center"/>
    </xf>
    <xf numFmtId="4" fontId="45" fillId="0" borderId="0" xfId="0" applyNumberFormat="1" applyFont="1" applyAlignment="1">
      <alignment horizontal="right" vertical="center"/>
    </xf>
    <xf numFmtId="4" fontId="16" fillId="8" borderId="7" xfId="1" applyNumberFormat="1" applyFont="1" applyFill="1" applyBorder="1" applyAlignment="1">
      <alignment horizontal="right" vertical="center"/>
    </xf>
    <xf numFmtId="0" fontId="45" fillId="0" borderId="0" xfId="0" applyFont="1" applyAlignment="1">
      <alignment vertical="center"/>
    </xf>
    <xf numFmtId="0" fontId="44" fillId="0" borderId="14" xfId="0" applyFont="1" applyBorder="1" applyAlignment="1">
      <alignment horizontal="center" vertical="center"/>
    </xf>
    <xf numFmtId="0" fontId="44" fillId="0" borderId="36" xfId="0" applyFont="1" applyBorder="1" applyAlignment="1">
      <alignment horizontal="center" vertical="center"/>
    </xf>
    <xf numFmtId="0" fontId="52" fillId="0" borderId="58" xfId="0" applyFont="1" applyBorder="1" applyAlignment="1">
      <alignment horizontal="right" vertical="center"/>
    </xf>
    <xf numFmtId="4" fontId="16" fillId="0" borderId="16" xfId="1" applyNumberFormat="1" applyFont="1" applyFill="1" applyBorder="1" applyAlignment="1">
      <alignment horizontal="right" vertical="center"/>
    </xf>
    <xf numFmtId="4" fontId="16" fillId="0" borderId="20" xfId="1" applyNumberFormat="1" applyFont="1" applyFill="1" applyBorder="1" applyAlignment="1">
      <alignment horizontal="right" vertical="center"/>
    </xf>
    <xf numFmtId="4" fontId="44" fillId="0" borderId="0" xfId="0" applyNumberFormat="1" applyFont="1" applyAlignment="1">
      <alignment horizontal="right" vertical="center"/>
    </xf>
    <xf numFmtId="4" fontId="16" fillId="0" borderId="21" xfId="1" applyNumberFormat="1" applyFont="1" applyFill="1" applyBorder="1" applyAlignment="1">
      <alignment horizontal="right" vertical="center"/>
    </xf>
    <xf numFmtId="4" fontId="16" fillId="8" borderId="11" xfId="1" applyNumberFormat="1" applyFont="1" applyFill="1" applyBorder="1" applyAlignment="1">
      <alignment horizontal="right" vertical="center"/>
    </xf>
    <xf numFmtId="4" fontId="16" fillId="0" borderId="17" xfId="1" applyNumberFormat="1" applyFont="1" applyFill="1" applyBorder="1" applyAlignment="1">
      <alignment horizontal="right" vertical="center"/>
    </xf>
    <xf numFmtId="1" fontId="16" fillId="8" borderId="6" xfId="1" applyNumberFormat="1" applyFont="1" applyFill="1" applyBorder="1" applyAlignment="1">
      <alignment horizontal="center" vertical="center"/>
    </xf>
    <xf numFmtId="1" fontId="16" fillId="0" borderId="6" xfId="1" applyNumberFormat="1" applyFont="1" applyFill="1" applyBorder="1" applyAlignment="1">
      <alignment horizontal="center" vertical="center"/>
    </xf>
    <xf numFmtId="0" fontId="44" fillId="0" borderId="36" xfId="0" applyFont="1" applyBorder="1" applyAlignment="1">
      <alignment horizontal="left" vertical="center"/>
    </xf>
    <xf numFmtId="0" fontId="44" fillId="8" borderId="14" xfId="0" applyFont="1" applyFill="1" applyBorder="1" applyAlignment="1">
      <alignment horizontal="center" vertical="center"/>
    </xf>
    <xf numFmtId="0" fontId="52" fillId="8" borderId="58" xfId="0" applyFont="1" applyFill="1" applyBorder="1" applyAlignment="1">
      <alignment horizontal="right" vertical="center"/>
    </xf>
    <xf numFmtId="0" fontId="52" fillId="0" borderId="0" xfId="0" applyFont="1" applyAlignment="1">
      <alignment vertical="center"/>
    </xf>
    <xf numFmtId="0" fontId="52" fillId="0" borderId="36" xfId="0" applyFont="1" applyBorder="1" applyAlignment="1">
      <alignment vertical="center"/>
    </xf>
    <xf numFmtId="4" fontId="16" fillId="0" borderId="14" xfId="1" applyNumberFormat="1" applyFont="1" applyFill="1" applyBorder="1" applyAlignment="1">
      <alignment horizontal="right" vertical="center"/>
    </xf>
    <xf numFmtId="1" fontId="16" fillId="0" borderId="36" xfId="1" applyNumberFormat="1" applyFont="1" applyFill="1" applyBorder="1" applyAlignment="1">
      <alignment horizontal="center" vertical="center"/>
    </xf>
    <xf numFmtId="4" fontId="16" fillId="0" borderId="7" xfId="1" applyNumberFormat="1" applyFont="1" applyFill="1" applyBorder="1" applyAlignment="1">
      <alignment horizontal="right" vertical="center"/>
    </xf>
    <xf numFmtId="0" fontId="44" fillId="0" borderId="58" xfId="0" applyFont="1" applyBorder="1" applyAlignment="1">
      <alignment horizontal="left" vertical="center"/>
    </xf>
    <xf numFmtId="4" fontId="16" fillId="8" borderId="26" xfId="1" applyNumberFormat="1" applyFont="1" applyFill="1" applyBorder="1" applyAlignment="1">
      <alignment horizontal="right" vertical="center"/>
    </xf>
    <xf numFmtId="4" fontId="16" fillId="0" borderId="26" xfId="1" applyNumberFormat="1" applyFont="1" applyFill="1" applyBorder="1" applyAlignment="1">
      <alignment horizontal="right" vertical="center"/>
    </xf>
    <xf numFmtId="1" fontId="16" fillId="0" borderId="11" xfId="1" applyNumberFormat="1" applyFont="1" applyFill="1" applyBorder="1" applyAlignment="1">
      <alignment horizontal="center" vertical="center"/>
    </xf>
    <xf numFmtId="4" fontId="16" fillId="0" borderId="11" xfId="1" applyNumberFormat="1" applyFont="1" applyFill="1" applyBorder="1" applyAlignment="1">
      <alignment horizontal="right" vertical="center"/>
    </xf>
    <xf numFmtId="4" fontId="12" fillId="0" borderId="61" xfId="4" applyNumberFormat="1" applyFont="1" applyBorder="1" applyAlignment="1">
      <alignment horizontal="right" vertical="center"/>
    </xf>
    <xf numFmtId="4" fontId="12" fillId="0" borderId="73" xfId="4" applyNumberFormat="1" applyFont="1" applyBorder="1" applyAlignment="1">
      <alignment horizontal="right" vertical="center"/>
    </xf>
    <xf numFmtId="4" fontId="16" fillId="0" borderId="73" xfId="1" applyNumberFormat="1" applyFont="1" applyFill="1" applyBorder="1" applyAlignment="1">
      <alignment horizontal="right" vertical="center"/>
    </xf>
    <xf numFmtId="4" fontId="16" fillId="0" borderId="75" xfId="1" applyNumberFormat="1" applyFont="1" applyFill="1" applyBorder="1" applyAlignment="1">
      <alignment horizontal="right" vertical="center"/>
    </xf>
    <xf numFmtId="4" fontId="12" fillId="0" borderId="0" xfId="4" applyNumberFormat="1" applyFont="1" applyAlignment="1">
      <alignment horizontal="right" vertical="center"/>
    </xf>
    <xf numFmtId="4" fontId="12" fillId="0" borderId="19" xfId="4" applyNumberFormat="1" applyFont="1" applyFill="1" applyBorder="1" applyAlignment="1">
      <alignment horizontal="right" vertical="center"/>
    </xf>
    <xf numFmtId="4" fontId="12" fillId="0" borderId="4" xfId="4" applyNumberFormat="1" applyFont="1" applyBorder="1" applyAlignment="1">
      <alignment horizontal="right" vertical="center"/>
    </xf>
    <xf numFmtId="4" fontId="16" fillId="0" borderId="14" xfId="4" applyNumberFormat="1" applyFont="1" applyBorder="1" applyAlignment="1">
      <alignment horizontal="right" vertical="center"/>
    </xf>
    <xf numFmtId="4" fontId="16" fillId="0" borderId="6" xfId="4" applyNumberFormat="1" applyFont="1" applyBorder="1" applyAlignment="1">
      <alignment horizontal="right" vertical="center"/>
    </xf>
    <xf numFmtId="4" fontId="16" fillId="0" borderId="0" xfId="4" applyNumberFormat="1" applyFont="1" applyAlignment="1">
      <alignment horizontal="right" vertical="center"/>
    </xf>
    <xf numFmtId="4" fontId="16" fillId="0" borderId="14" xfId="4" applyNumberFormat="1" applyFont="1" applyFill="1" applyBorder="1" applyAlignment="1">
      <alignment horizontal="right" vertical="center"/>
    </xf>
    <xf numFmtId="4" fontId="16" fillId="9" borderId="32" xfId="1" applyNumberFormat="1" applyFont="1" applyFill="1" applyBorder="1" applyAlignment="1">
      <alignment horizontal="right" vertical="center"/>
    </xf>
    <xf numFmtId="4" fontId="16" fillId="9" borderId="34" xfId="1" applyNumberFormat="1" applyFont="1" applyFill="1" applyBorder="1" applyAlignment="1">
      <alignment horizontal="right" vertical="center"/>
    </xf>
    <xf numFmtId="4" fontId="16" fillId="9" borderId="56" xfId="1" applyNumberFormat="1" applyFont="1" applyFill="1" applyBorder="1" applyAlignment="1">
      <alignment horizontal="right" vertical="center"/>
    </xf>
    <xf numFmtId="4" fontId="25" fillId="0" borderId="0" xfId="4" applyNumberFormat="1" applyFont="1" applyAlignment="1">
      <alignment horizontal="right" vertical="center"/>
    </xf>
    <xf numFmtId="4" fontId="32" fillId="0" borderId="0" xfId="1" applyNumberFormat="1" applyFont="1" applyFill="1" applyBorder="1" applyAlignment="1">
      <alignment horizontal="right" vertical="center"/>
    </xf>
    <xf numFmtId="0" fontId="32" fillId="2" borderId="0" xfId="1" applyFont="1" applyFill="1" applyBorder="1" applyAlignment="1">
      <alignment vertical="center"/>
    </xf>
    <xf numFmtId="0" fontId="16" fillId="0" borderId="155" xfId="1" applyFont="1" applyBorder="1" applyAlignment="1" applyProtection="1">
      <alignment horizontal="center" vertical="center" wrapText="1"/>
      <protection locked="0"/>
    </xf>
    <xf numFmtId="0" fontId="16" fillId="0" borderId="153" xfId="1" applyFont="1" applyBorder="1" applyAlignment="1" applyProtection="1">
      <alignment horizontal="center" vertical="center" wrapText="1"/>
      <protection locked="0"/>
    </xf>
    <xf numFmtId="0" fontId="16" fillId="0" borderId="154" xfId="1" applyFont="1" applyBorder="1" applyAlignment="1" applyProtection="1">
      <alignment horizontal="center" vertical="center" wrapText="1"/>
      <protection locked="0"/>
    </xf>
    <xf numFmtId="0" fontId="16" fillId="0" borderId="163" xfId="1" applyFont="1" applyBorder="1" applyAlignment="1" applyProtection="1">
      <alignment horizontal="center" vertical="center" wrapText="1"/>
      <protection locked="0"/>
    </xf>
    <xf numFmtId="0" fontId="16" fillId="0" borderId="159" xfId="1" applyFont="1" applyBorder="1" applyAlignment="1" applyProtection="1">
      <alignment horizontal="center" vertical="center" wrapText="1"/>
      <protection locked="0"/>
    </xf>
    <xf numFmtId="0" fontId="16" fillId="0" borderId="149" xfId="1" applyFont="1" applyBorder="1" applyAlignment="1" applyProtection="1">
      <alignment horizontal="center" vertical="center" wrapText="1"/>
      <protection locked="0"/>
    </xf>
    <xf numFmtId="0" fontId="16" fillId="0" borderId="161" xfId="1" applyFont="1" applyBorder="1" applyAlignment="1" applyProtection="1">
      <alignment horizontal="center" vertical="center" wrapText="1"/>
      <protection locked="0"/>
    </xf>
    <xf numFmtId="0" fontId="16" fillId="0" borderId="162" xfId="1" applyFont="1" applyBorder="1" applyAlignment="1" applyProtection="1">
      <alignment horizontal="center" vertical="center" wrapText="1"/>
      <protection locked="0"/>
    </xf>
    <xf numFmtId="0" fontId="16" fillId="0" borderId="160" xfId="1" applyFont="1" applyBorder="1" applyAlignment="1" applyProtection="1">
      <alignment horizontal="center" vertical="center" wrapText="1"/>
      <protection locked="0"/>
    </xf>
    <xf numFmtId="0" fontId="16" fillId="0" borderId="151" xfId="1" applyFont="1" applyBorder="1" applyAlignment="1">
      <alignment horizontal="center" vertical="center"/>
    </xf>
    <xf numFmtId="0" fontId="16" fillId="0" borderId="150" xfId="1" applyFont="1" applyBorder="1" applyAlignment="1" applyProtection="1">
      <alignment vertical="center"/>
      <protection locked="0"/>
    </xf>
    <xf numFmtId="3" fontId="16" fillId="0" borderId="151" xfId="1" applyNumberFormat="1" applyFont="1" applyBorder="1" applyAlignment="1" applyProtection="1">
      <alignment horizontal="right" vertical="center" wrapText="1" indent="1"/>
      <protection locked="0"/>
    </xf>
    <xf numFmtId="3" fontId="16" fillId="0" borderId="150" xfId="1" applyNumberFormat="1" applyFont="1" applyBorder="1" applyAlignment="1" applyProtection="1">
      <alignment horizontal="right" vertical="center" wrapText="1" indent="1"/>
      <protection locked="0"/>
    </xf>
    <xf numFmtId="3" fontId="16" fillId="0" borderId="157" xfId="1" applyNumberFormat="1" applyFont="1" applyBorder="1" applyAlignment="1" applyProtection="1">
      <alignment horizontal="right" vertical="center" wrapText="1" indent="1"/>
      <protection locked="0"/>
    </xf>
    <xf numFmtId="3" fontId="16" fillId="0" borderId="158" xfId="1" applyNumberFormat="1" applyFont="1" applyBorder="1" applyAlignment="1" applyProtection="1">
      <alignment horizontal="right" vertical="center" wrapText="1" indent="1"/>
      <protection locked="0"/>
    </xf>
    <xf numFmtId="3" fontId="16" fillId="0" borderId="152" xfId="1" applyNumberFormat="1" applyFont="1" applyBorder="1" applyAlignment="1" applyProtection="1">
      <alignment horizontal="right" vertical="center" wrapText="1" indent="1"/>
      <protection locked="0"/>
    </xf>
    <xf numFmtId="0" fontId="16" fillId="0" borderId="149" xfId="1" applyFont="1" applyBorder="1" applyAlignment="1">
      <alignment horizontal="center" vertical="center"/>
    </xf>
    <xf numFmtId="0" fontId="14" fillId="0" borderId="145" xfId="1" applyFont="1" applyFill="1" applyBorder="1" applyAlignment="1" applyProtection="1">
      <alignment vertical="center"/>
      <protection locked="0"/>
    </xf>
    <xf numFmtId="3" fontId="14" fillId="0" borderId="146" xfId="1" applyNumberFormat="1" applyFont="1" applyBorder="1" applyAlignment="1" applyProtection="1">
      <alignment horizontal="right" vertical="center" wrapText="1" indent="1"/>
      <protection hidden="1"/>
    </xf>
    <xf numFmtId="3" fontId="14" fillId="0" borderId="148" xfId="1" applyNumberFormat="1" applyFont="1" applyBorder="1" applyAlignment="1" applyProtection="1">
      <alignment horizontal="right" vertical="center" wrapText="1" indent="1"/>
      <protection hidden="1"/>
    </xf>
    <xf numFmtId="3" fontId="14" fillId="0" borderId="147" xfId="1" applyNumberFormat="1" applyFont="1" applyBorder="1" applyAlignment="1" applyProtection="1">
      <alignment horizontal="right" vertical="center" wrapText="1" indent="1"/>
      <protection hidden="1"/>
    </xf>
    <xf numFmtId="3" fontId="14" fillId="0" borderId="145" xfId="1" applyNumberFormat="1" applyFont="1" applyBorder="1" applyAlignment="1" applyProtection="1">
      <alignment horizontal="right" vertical="center" wrapText="1" indent="1"/>
      <protection hidden="1"/>
    </xf>
    <xf numFmtId="0" fontId="15" fillId="0" borderId="0" xfId="1" applyFont="1" applyAlignment="1" applyProtection="1">
      <alignment vertical="center"/>
      <protection locked="0"/>
    </xf>
    <xf numFmtId="49" fontId="16" fillId="0" borderId="0" xfId="1" applyNumberFormat="1" applyFont="1" applyAlignment="1" applyProtection="1">
      <alignment vertical="center"/>
      <protection locked="0"/>
    </xf>
    <xf numFmtId="49" fontId="16" fillId="0" borderId="0" xfId="1" applyNumberFormat="1" applyFont="1" applyAlignment="1">
      <alignment vertical="center"/>
    </xf>
    <xf numFmtId="0" fontId="11" fillId="0" borderId="0" xfId="0" applyFont="1" applyAlignment="1">
      <alignment vertical="center"/>
    </xf>
    <xf numFmtId="0" fontId="53" fillId="0" borderId="0" xfId="0" applyFont="1" applyAlignment="1">
      <alignment vertical="center"/>
    </xf>
    <xf numFmtId="0" fontId="43" fillId="0" borderId="0" xfId="0" applyFont="1" applyAlignment="1">
      <alignment horizontal="right" vertical="center"/>
    </xf>
    <xf numFmtId="0" fontId="12" fillId="0" borderId="11" xfId="0" applyFont="1" applyBorder="1" applyAlignment="1">
      <alignment horizontal="center" vertical="center"/>
    </xf>
    <xf numFmtId="0" fontId="12" fillId="0" borderId="49" xfId="0" applyFont="1" applyBorder="1" applyAlignment="1">
      <alignment horizontal="center" vertical="center" wrapText="1" shrinkToFit="1"/>
    </xf>
    <xf numFmtId="0" fontId="12" fillId="0" borderId="144" xfId="0" applyFont="1" applyFill="1" applyBorder="1" applyAlignment="1">
      <alignment horizontal="center" vertical="center" wrapText="1" shrinkToFit="1"/>
    </xf>
    <xf numFmtId="0" fontId="12" fillId="0" borderId="2" xfId="0" applyFont="1" applyFill="1" applyBorder="1" applyAlignment="1">
      <alignment horizontal="center" vertical="center" wrapText="1" shrinkToFit="1"/>
    </xf>
    <xf numFmtId="0" fontId="12" fillId="8" borderId="22" xfId="0" applyFont="1" applyFill="1" applyBorder="1" applyAlignment="1">
      <alignment horizontal="center" vertical="center" wrapText="1" shrinkToFit="1"/>
    </xf>
    <xf numFmtId="0" fontId="45" fillId="9" borderId="61" xfId="0" applyFont="1" applyFill="1" applyBorder="1" applyAlignment="1">
      <alignment horizontal="center" vertical="center"/>
    </xf>
    <xf numFmtId="0" fontId="45" fillId="9" borderId="60" xfId="0" applyFont="1" applyFill="1" applyBorder="1" applyAlignment="1">
      <alignment horizontal="center" vertical="center"/>
    </xf>
    <xf numFmtId="4" fontId="16" fillId="9" borderId="65" xfId="1" applyNumberFormat="1" applyFont="1" applyFill="1" applyBorder="1" applyAlignment="1">
      <alignment horizontal="right" vertical="center"/>
    </xf>
    <xf numFmtId="4" fontId="16" fillId="9" borderId="63" xfId="1" applyNumberFormat="1" applyFont="1" applyFill="1" applyBorder="1" applyAlignment="1">
      <alignment horizontal="right" vertical="center"/>
    </xf>
    <xf numFmtId="4" fontId="16" fillId="9" borderId="96" xfId="1" applyNumberFormat="1" applyFont="1" applyFill="1" applyBorder="1" applyAlignment="1">
      <alignment horizontal="right" vertical="center"/>
    </xf>
    <xf numFmtId="3" fontId="16" fillId="9" borderId="63" xfId="1" applyNumberFormat="1" applyFont="1" applyFill="1" applyBorder="1" applyAlignment="1">
      <alignment horizontal="center" vertical="center"/>
    </xf>
    <xf numFmtId="4" fontId="16" fillId="9" borderId="68" xfId="1" applyNumberFormat="1" applyFont="1" applyFill="1" applyBorder="1" applyAlignment="1">
      <alignment horizontal="right" vertical="center"/>
    </xf>
    <xf numFmtId="4" fontId="16" fillId="9" borderId="64" xfId="1" applyNumberFormat="1" applyFont="1" applyFill="1" applyBorder="1" applyAlignment="1">
      <alignment horizontal="right" vertical="center"/>
    </xf>
    <xf numFmtId="0" fontId="45" fillId="8" borderId="19" xfId="0" applyFont="1" applyFill="1" applyBorder="1" applyAlignment="1">
      <alignment horizontal="center" vertical="center"/>
    </xf>
    <xf numFmtId="0" fontId="45" fillId="8" borderId="57" xfId="0" applyFont="1" applyFill="1" applyBorder="1" applyAlignment="1">
      <alignment horizontal="center" vertical="center"/>
    </xf>
    <xf numFmtId="3" fontId="16" fillId="8" borderId="6" xfId="1" applyNumberFormat="1" applyFont="1" applyFill="1" applyBorder="1" applyAlignment="1">
      <alignment horizontal="center" vertical="center"/>
    </xf>
    <xf numFmtId="0" fontId="44" fillId="0" borderId="11" xfId="0" applyFont="1" applyBorder="1" applyAlignment="1">
      <alignment vertical="center"/>
    </xf>
    <xf numFmtId="49" fontId="44" fillId="0" borderId="58" xfId="0" applyNumberFormat="1" applyFont="1" applyBorder="1" applyAlignment="1">
      <alignment horizontal="left" vertical="center"/>
    </xf>
    <xf numFmtId="3" fontId="16" fillId="0" borderId="6" xfId="1" applyNumberFormat="1" applyFont="1" applyFill="1" applyBorder="1" applyAlignment="1">
      <alignment horizontal="center" vertical="center"/>
    </xf>
    <xf numFmtId="4" fontId="16" fillId="0" borderId="8" xfId="1" applyNumberFormat="1" applyFont="1" applyFill="1" applyBorder="1" applyAlignment="1">
      <alignment horizontal="right" vertical="center"/>
    </xf>
    <xf numFmtId="0" fontId="44" fillId="0" borderId="36" xfId="0" applyFont="1" applyBorder="1" applyAlignment="1">
      <alignment vertical="center"/>
    </xf>
    <xf numFmtId="0" fontId="44" fillId="0" borderId="0" xfId="0" applyFont="1" applyBorder="1" applyAlignment="1">
      <alignment vertical="center"/>
    </xf>
    <xf numFmtId="16" fontId="44" fillId="0" borderId="36" xfId="0" applyNumberFormat="1" applyFont="1" applyBorder="1" applyAlignment="1">
      <alignment horizontal="left" vertical="center"/>
    </xf>
    <xf numFmtId="0" fontId="44" fillId="0" borderId="52" xfId="0" applyFont="1" applyBorder="1" applyAlignment="1">
      <alignment vertical="center"/>
    </xf>
    <xf numFmtId="0" fontId="44" fillId="0" borderId="52" xfId="0" applyFont="1" applyBorder="1" applyAlignment="1">
      <alignment horizontal="left" vertical="center"/>
    </xf>
    <xf numFmtId="0" fontId="45" fillId="9" borderId="14" xfId="0" applyFont="1" applyFill="1" applyBorder="1" applyAlignment="1">
      <alignment horizontal="center" vertical="center"/>
    </xf>
    <xf numFmtId="0" fontId="51" fillId="9" borderId="58" xfId="0" applyFont="1" applyFill="1" applyBorder="1" applyAlignment="1">
      <alignment horizontal="right" vertical="center"/>
    </xf>
    <xf numFmtId="4" fontId="16" fillId="9" borderId="14" xfId="1" applyNumberFormat="1" applyFont="1" applyFill="1" applyBorder="1" applyAlignment="1">
      <alignment horizontal="right" vertical="center"/>
    </xf>
    <xf numFmtId="4" fontId="16" fillId="9" borderId="6" xfId="1" applyNumberFormat="1" applyFont="1" applyFill="1" applyBorder="1" applyAlignment="1">
      <alignment horizontal="right" vertical="center"/>
    </xf>
    <xf numFmtId="3" fontId="16" fillId="9" borderId="6" xfId="1" applyNumberFormat="1" applyFont="1" applyFill="1" applyBorder="1" applyAlignment="1">
      <alignment horizontal="center" vertical="center"/>
    </xf>
    <xf numFmtId="4" fontId="16" fillId="9" borderId="8" xfId="1" applyNumberFormat="1" applyFont="1" applyFill="1" applyBorder="1" applyAlignment="1">
      <alignment horizontal="right" vertical="center"/>
    </xf>
    <xf numFmtId="4" fontId="16" fillId="9" borderId="7" xfId="1" applyNumberFormat="1" applyFont="1" applyFill="1" applyBorder="1" applyAlignment="1">
      <alignment horizontal="right" vertical="center"/>
    </xf>
    <xf numFmtId="3" fontId="16" fillId="8" borderId="11" xfId="1" applyNumberFormat="1" applyFont="1" applyFill="1" applyBorder="1" applyAlignment="1">
      <alignment horizontal="center" vertical="center"/>
    </xf>
    <xf numFmtId="4" fontId="44" fillId="8" borderId="0" xfId="0" applyNumberFormat="1" applyFont="1" applyFill="1" applyAlignment="1">
      <alignment horizontal="right" vertical="center"/>
    </xf>
    <xf numFmtId="0" fontId="44" fillId="8" borderId="58" xfId="0" applyFont="1" applyFill="1" applyBorder="1" applyAlignment="1">
      <alignment horizontal="left" vertical="center"/>
    </xf>
    <xf numFmtId="0" fontId="44" fillId="9" borderId="32" xfId="0" applyFont="1" applyFill="1" applyBorder="1" applyAlignment="1">
      <alignment horizontal="center" vertical="center"/>
    </xf>
    <xf numFmtId="0" fontId="45" fillId="9" borderId="55" xfId="0" applyFont="1" applyFill="1" applyBorder="1" applyAlignment="1">
      <alignment vertical="center"/>
    </xf>
    <xf numFmtId="0" fontId="45" fillId="9" borderId="59" xfId="0" applyFont="1" applyFill="1" applyBorder="1" applyAlignment="1">
      <alignment vertical="center"/>
    </xf>
    <xf numFmtId="4" fontId="16" fillId="9" borderId="77" xfId="1" applyNumberFormat="1" applyFont="1" applyFill="1" applyBorder="1" applyAlignment="1">
      <alignment horizontal="right" vertical="center"/>
    </xf>
    <xf numFmtId="3" fontId="16" fillId="9" borderId="34" xfId="1" applyNumberFormat="1" applyFont="1" applyFill="1" applyBorder="1" applyAlignment="1">
      <alignment horizontal="center" vertical="center"/>
    </xf>
    <xf numFmtId="4" fontId="16" fillId="9" borderId="33" xfId="1" applyNumberFormat="1" applyFont="1" applyFill="1" applyBorder="1" applyAlignment="1">
      <alignment horizontal="right" vertical="center"/>
    </xf>
    <xf numFmtId="0" fontId="44" fillId="0" borderId="0" xfId="0" applyFont="1" applyFill="1" applyBorder="1" applyAlignment="1">
      <alignment horizontal="center" vertical="center"/>
    </xf>
    <xf numFmtId="0" fontId="45" fillId="0" borderId="0" xfId="0" applyFont="1" applyFill="1" applyBorder="1" applyAlignment="1">
      <alignment vertical="center"/>
    </xf>
    <xf numFmtId="0" fontId="44" fillId="0" borderId="0" xfId="0" applyFont="1" applyFill="1" applyAlignment="1">
      <alignment vertical="center"/>
    </xf>
    <xf numFmtId="0" fontId="55" fillId="0" borderId="0" xfId="0" applyFont="1" applyAlignment="1">
      <alignment vertical="center"/>
    </xf>
    <xf numFmtId="0" fontId="43" fillId="0" borderId="0" xfId="0" applyFont="1" applyFill="1" applyBorder="1" applyAlignment="1">
      <alignment vertical="center"/>
    </xf>
    <xf numFmtId="0" fontId="56" fillId="0" borderId="0" xfId="0" applyFont="1" applyAlignment="1">
      <alignment vertical="center"/>
    </xf>
    <xf numFmtId="0" fontId="12" fillId="0" borderId="40" xfId="0" applyFont="1" applyFill="1" applyBorder="1" applyAlignment="1">
      <alignment horizontal="center" vertical="center" wrapText="1" shrinkToFit="1"/>
    </xf>
    <xf numFmtId="0" fontId="12" fillId="0" borderId="20" xfId="0" applyFont="1" applyBorder="1" applyAlignment="1">
      <alignment horizontal="center" vertical="center" wrapText="1" shrinkToFit="1"/>
    </xf>
    <xf numFmtId="0" fontId="12" fillId="0" borderId="13" xfId="0" applyFont="1" applyBorder="1" applyAlignment="1">
      <alignment horizontal="center" vertical="center" wrapText="1" shrinkToFit="1"/>
    </xf>
    <xf numFmtId="0" fontId="12" fillId="0" borderId="20" xfId="0" applyFont="1" applyFill="1" applyBorder="1" applyAlignment="1">
      <alignment horizontal="center" vertical="center" wrapText="1" shrinkToFit="1"/>
    </xf>
    <xf numFmtId="0" fontId="12" fillId="0" borderId="21" xfId="0" applyFont="1" applyFill="1" applyBorder="1" applyAlignment="1">
      <alignment horizontal="center" vertical="center" wrapText="1" shrinkToFit="1"/>
    </xf>
    <xf numFmtId="0" fontId="45" fillId="9" borderId="11" xfId="0" applyFont="1" applyFill="1" applyBorder="1" applyAlignment="1">
      <alignment horizontal="left" vertical="center"/>
    </xf>
    <xf numFmtId="4" fontId="14" fillId="9" borderId="61" xfId="1" applyNumberFormat="1" applyFont="1" applyFill="1" applyBorder="1" applyAlignment="1">
      <alignment horizontal="right" vertical="center"/>
    </xf>
    <xf numFmtId="4" fontId="14" fillId="9" borderId="73" xfId="1" applyNumberFormat="1" applyFont="1" applyFill="1" applyBorder="1" applyAlignment="1">
      <alignment horizontal="right" vertical="center"/>
    </xf>
    <xf numFmtId="4" fontId="14" fillId="9" borderId="75" xfId="1" applyNumberFormat="1" applyFont="1" applyFill="1" applyBorder="1" applyAlignment="1">
      <alignment horizontal="right" vertical="center"/>
    </xf>
    <xf numFmtId="4" fontId="45" fillId="0" borderId="0" xfId="0" applyNumberFormat="1" applyFont="1" applyFill="1" applyBorder="1" applyAlignment="1">
      <alignment horizontal="right" vertical="center"/>
    </xf>
    <xf numFmtId="4" fontId="14" fillId="9" borderId="65" xfId="1" applyNumberFormat="1" applyFont="1" applyFill="1" applyBorder="1" applyAlignment="1">
      <alignment horizontal="right" vertical="center"/>
    </xf>
    <xf numFmtId="4" fontId="14" fillId="9" borderId="64" xfId="1" applyNumberFormat="1" applyFont="1" applyFill="1" applyBorder="1" applyAlignment="1">
      <alignment horizontal="right" vertical="center"/>
    </xf>
    <xf numFmtId="0" fontId="45" fillId="7" borderId="14" xfId="0" applyFont="1" applyFill="1" applyBorder="1" applyAlignment="1">
      <alignment horizontal="center" vertical="center"/>
    </xf>
    <xf numFmtId="0" fontId="45" fillId="7" borderId="11" xfId="0" applyFont="1" applyFill="1" applyBorder="1" applyAlignment="1">
      <alignment horizontal="left" vertical="center"/>
    </xf>
    <xf numFmtId="4" fontId="14" fillId="8" borderId="14" xfId="1" applyNumberFormat="1" applyFont="1" applyFill="1" applyBorder="1" applyAlignment="1">
      <alignment horizontal="right" vertical="center"/>
    </xf>
    <xf numFmtId="4" fontId="14" fillId="8" borderId="6" xfId="1" applyNumberFormat="1" applyFont="1" applyFill="1" applyBorder="1" applyAlignment="1">
      <alignment horizontal="right" vertical="center"/>
    </xf>
    <xf numFmtId="4" fontId="14" fillId="8" borderId="7" xfId="1" applyNumberFormat="1" applyFont="1" applyFill="1" applyBorder="1" applyAlignment="1">
      <alignment horizontal="right" vertical="center"/>
    </xf>
    <xf numFmtId="0" fontId="44" fillId="0" borderId="11" xfId="0" applyFont="1" applyBorder="1" applyAlignment="1">
      <alignment horizontal="left" vertical="center"/>
    </xf>
    <xf numFmtId="4" fontId="44" fillId="0" borderId="0" xfId="0" applyNumberFormat="1" applyFont="1" applyFill="1" applyBorder="1" applyAlignment="1">
      <alignment horizontal="right" vertical="center"/>
    </xf>
    <xf numFmtId="4" fontId="14" fillId="0" borderId="7" xfId="1" applyNumberFormat="1" applyFont="1" applyFill="1" applyBorder="1" applyAlignment="1">
      <alignment horizontal="right" vertical="center"/>
    </xf>
    <xf numFmtId="0" fontId="45" fillId="0" borderId="11" xfId="0" applyFont="1" applyBorder="1" applyAlignment="1">
      <alignment horizontal="left" vertical="center"/>
    </xf>
    <xf numFmtId="4" fontId="45" fillId="0" borderId="14" xfId="0" applyNumberFormat="1" applyFont="1" applyBorder="1" applyAlignment="1">
      <alignment horizontal="right" vertical="center"/>
    </xf>
    <xf numFmtId="4" fontId="45" fillId="0" borderId="6" xfId="0" applyNumberFormat="1" applyFont="1" applyBorder="1" applyAlignment="1">
      <alignment horizontal="right" vertical="center"/>
    </xf>
    <xf numFmtId="4" fontId="45" fillId="0" borderId="7" xfId="0" applyNumberFormat="1" applyFont="1" applyBorder="1" applyAlignment="1">
      <alignment horizontal="right" vertical="center"/>
    </xf>
    <xf numFmtId="4" fontId="44" fillId="0" borderId="14" xfId="0" applyNumberFormat="1" applyFont="1" applyBorder="1" applyAlignment="1">
      <alignment horizontal="right" vertical="center"/>
    </xf>
    <xf numFmtId="4" fontId="44" fillId="0" borderId="6" xfId="0" applyNumberFormat="1" applyFont="1" applyBorder="1" applyAlignment="1">
      <alignment horizontal="right" vertical="center"/>
    </xf>
    <xf numFmtId="4" fontId="16" fillId="4" borderId="6" xfId="1" applyNumberFormat="1" applyFont="1" applyFill="1" applyBorder="1" applyAlignment="1">
      <alignment horizontal="right" vertical="center"/>
    </xf>
    <xf numFmtId="4" fontId="16" fillId="4" borderId="7" xfId="1" applyNumberFormat="1" applyFont="1" applyFill="1" applyBorder="1" applyAlignment="1">
      <alignment horizontal="right" vertical="center"/>
    </xf>
    <xf numFmtId="4" fontId="44" fillId="4" borderId="0" xfId="0" applyNumberFormat="1" applyFont="1" applyFill="1" applyBorder="1" applyAlignment="1">
      <alignment horizontal="right" vertical="center"/>
    </xf>
    <xf numFmtId="4" fontId="16" fillId="4" borderId="14" xfId="1" applyNumberFormat="1" applyFont="1" applyFill="1" applyBorder="1" applyAlignment="1">
      <alignment horizontal="right" vertical="center"/>
    </xf>
    <xf numFmtId="4" fontId="14" fillId="0" borderId="6" xfId="1" applyNumberFormat="1" applyFont="1" applyFill="1" applyBorder="1" applyAlignment="1">
      <alignment horizontal="right" vertical="center"/>
    </xf>
    <xf numFmtId="0" fontId="45" fillId="0" borderId="17" xfId="0" applyFont="1" applyBorder="1" applyAlignment="1">
      <alignment horizontal="left" vertical="center"/>
    </xf>
    <xf numFmtId="0" fontId="44" fillId="4" borderId="11" xfId="0" applyFont="1" applyFill="1" applyBorder="1" applyAlignment="1">
      <alignment horizontal="left" vertical="center"/>
    </xf>
    <xf numFmtId="4" fontId="44" fillId="4" borderId="14" xfId="0" applyNumberFormat="1" applyFont="1" applyFill="1" applyBorder="1" applyAlignment="1">
      <alignment horizontal="right" vertical="center"/>
    </xf>
    <xf numFmtId="4" fontId="44" fillId="4" borderId="6" xfId="0" applyNumberFormat="1" applyFont="1" applyFill="1" applyBorder="1" applyAlignment="1">
      <alignment horizontal="right" vertical="center"/>
    </xf>
    <xf numFmtId="0" fontId="44" fillId="4" borderId="12" xfId="0" applyFont="1" applyFill="1" applyBorder="1" applyAlignment="1">
      <alignment horizontal="left" vertical="center"/>
    </xf>
    <xf numFmtId="4" fontId="14" fillId="9" borderId="14" xfId="1" applyNumberFormat="1" applyFont="1" applyFill="1" applyBorder="1" applyAlignment="1">
      <alignment horizontal="right" vertical="center"/>
    </xf>
    <xf numFmtId="4" fontId="14" fillId="9" borderId="7" xfId="1" applyNumberFormat="1" applyFont="1" applyFill="1" applyBorder="1" applyAlignment="1">
      <alignment horizontal="right" vertical="center"/>
    </xf>
    <xf numFmtId="0" fontId="44" fillId="0" borderId="12" xfId="0" applyFont="1" applyFill="1" applyBorder="1" applyAlignment="1">
      <alignment horizontal="left" vertical="center"/>
    </xf>
    <xf numFmtId="0" fontId="12" fillId="0" borderId="11" xfId="0" applyFont="1" applyFill="1" applyBorder="1" applyAlignment="1">
      <alignment horizontal="left" vertical="center"/>
    </xf>
    <xf numFmtId="4" fontId="44" fillId="0" borderId="13" xfId="0" applyNumberFormat="1" applyFont="1" applyFill="1" applyBorder="1" applyAlignment="1">
      <alignment horizontal="right" vertical="center"/>
    </xf>
    <xf numFmtId="4" fontId="44" fillId="0" borderId="14" xfId="0" applyNumberFormat="1" applyFont="1" applyFill="1" applyBorder="1" applyAlignment="1">
      <alignment horizontal="right" vertical="center"/>
    </xf>
    <xf numFmtId="0" fontId="44" fillId="5" borderId="32" xfId="0" applyFont="1" applyFill="1" applyBorder="1" applyAlignment="1">
      <alignment horizontal="center" vertical="center"/>
    </xf>
    <xf numFmtId="0" fontId="45" fillId="5" borderId="77" xfId="0" applyFont="1" applyFill="1" applyBorder="1" applyAlignment="1">
      <alignment vertical="center"/>
    </xf>
    <xf numFmtId="4" fontId="14" fillId="5" borderId="32" xfId="1" applyNumberFormat="1" applyFont="1" applyFill="1" applyBorder="1" applyAlignment="1">
      <alignment horizontal="right" vertical="center"/>
    </xf>
    <xf numFmtId="4" fontId="14" fillId="5" borderId="34" xfId="1" applyNumberFormat="1" applyFont="1" applyFill="1" applyBorder="1" applyAlignment="1">
      <alignment horizontal="right" vertical="center"/>
    </xf>
    <xf numFmtId="4" fontId="14" fillId="5" borderId="56" xfId="1" applyNumberFormat="1" applyFont="1" applyFill="1" applyBorder="1" applyAlignment="1">
      <alignment horizontal="right" vertical="center"/>
    </xf>
    <xf numFmtId="4" fontId="49" fillId="0" borderId="0" xfId="0" applyNumberFormat="1" applyFont="1" applyFill="1" applyBorder="1" applyAlignment="1">
      <alignment horizontal="right" vertical="center"/>
    </xf>
    <xf numFmtId="4" fontId="14" fillId="5" borderId="69" xfId="1" applyNumberFormat="1" applyFont="1" applyFill="1" applyBorder="1" applyAlignment="1">
      <alignment horizontal="right" vertical="center"/>
    </xf>
    <xf numFmtId="0" fontId="43" fillId="0" borderId="0" xfId="0" applyFont="1" applyFill="1" applyBorder="1" applyAlignment="1">
      <alignment horizontal="center" vertical="center"/>
    </xf>
    <xf numFmtId="0" fontId="49" fillId="0" borderId="0" xfId="0" applyFont="1" applyFill="1" applyBorder="1" applyAlignment="1">
      <alignment vertical="center"/>
    </xf>
    <xf numFmtId="0" fontId="44" fillId="0" borderId="0" xfId="0" applyFont="1" applyFill="1" applyBorder="1" applyAlignment="1">
      <alignment vertical="center"/>
    </xf>
    <xf numFmtId="0" fontId="58" fillId="0" borderId="0" xfId="0" applyFont="1" applyAlignment="1">
      <alignment vertical="center"/>
    </xf>
    <xf numFmtId="0" fontId="43" fillId="0" borderId="0" xfId="0" applyFont="1" applyBorder="1" applyAlignment="1">
      <alignment vertical="center"/>
    </xf>
    <xf numFmtId="0" fontId="12" fillId="0" borderId="14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 wrapText="1" shrinkToFit="1"/>
    </xf>
    <xf numFmtId="0" fontId="12" fillId="0" borderId="1" xfId="0" applyFont="1" applyBorder="1" applyAlignment="1">
      <alignment horizontal="center" vertical="center" wrapText="1" shrinkToFit="1"/>
    </xf>
    <xf numFmtId="0" fontId="12" fillId="0" borderId="49" xfId="0" applyFont="1" applyFill="1" applyBorder="1" applyAlignment="1">
      <alignment horizontal="center" vertical="center" wrapText="1" shrinkToFit="1"/>
    </xf>
    <xf numFmtId="0" fontId="45" fillId="9" borderId="0" xfId="0" applyFont="1" applyFill="1" applyBorder="1" applyAlignment="1">
      <alignment horizontal="center" vertical="center"/>
    </xf>
    <xf numFmtId="0" fontId="45" fillId="9" borderId="50" xfId="0" applyFont="1" applyFill="1" applyBorder="1" applyAlignment="1">
      <alignment horizontal="center" vertical="center"/>
    </xf>
    <xf numFmtId="4" fontId="45" fillId="0" borderId="0" xfId="0" applyNumberFormat="1" applyFont="1" applyBorder="1" applyAlignment="1">
      <alignment horizontal="right" vertical="center"/>
    </xf>
    <xf numFmtId="0" fontId="12" fillId="0" borderId="36" xfId="0" applyFont="1" applyFill="1" applyBorder="1" applyAlignment="1">
      <alignment horizontal="center" vertical="center"/>
    </xf>
    <xf numFmtId="0" fontId="12" fillId="0" borderId="30" xfId="0" applyFont="1" applyFill="1" applyBorder="1" applyAlignment="1">
      <alignment vertical="center"/>
    </xf>
    <xf numFmtId="4" fontId="43" fillId="0" borderId="0" xfId="0" applyNumberFormat="1" applyFont="1" applyBorder="1" applyAlignment="1">
      <alignment horizontal="right" vertical="center"/>
    </xf>
    <xf numFmtId="0" fontId="16" fillId="0" borderId="36" xfId="0" applyFont="1" applyFill="1" applyBorder="1" applyAlignment="1">
      <alignment horizontal="center" vertical="center"/>
    </xf>
    <xf numFmtId="0" fontId="16" fillId="0" borderId="30" xfId="0" applyFont="1" applyFill="1" applyBorder="1" applyAlignment="1">
      <alignment vertical="center"/>
    </xf>
    <xf numFmtId="0" fontId="12" fillId="0" borderId="50" xfId="0" applyFont="1" applyFill="1" applyBorder="1" applyAlignment="1">
      <alignment vertical="center"/>
    </xf>
    <xf numFmtId="0" fontId="12" fillId="0" borderId="51" xfId="0" applyFont="1" applyFill="1" applyBorder="1" applyAlignment="1">
      <alignment horizontal="center" vertical="center"/>
    </xf>
    <xf numFmtId="0" fontId="12" fillId="0" borderId="31" xfId="0" applyFont="1" applyFill="1" applyBorder="1" applyAlignment="1">
      <alignment vertical="center"/>
    </xf>
    <xf numFmtId="0" fontId="12" fillId="0" borderId="30" xfId="0" applyFont="1" applyFill="1" applyBorder="1" applyAlignment="1">
      <alignment horizontal="left" vertical="center"/>
    </xf>
    <xf numFmtId="0" fontId="16" fillId="0" borderId="14" xfId="0" applyFont="1" applyBorder="1" applyAlignment="1">
      <alignment horizontal="center" vertical="center"/>
    </xf>
    <xf numFmtId="0" fontId="44" fillId="4" borderId="14" xfId="0" applyFont="1" applyFill="1" applyBorder="1" applyAlignment="1">
      <alignment horizontal="center" vertical="center"/>
    </xf>
    <xf numFmtId="0" fontId="13" fillId="4" borderId="36" xfId="0" applyFont="1" applyFill="1" applyBorder="1" applyAlignment="1">
      <alignment horizontal="left" vertical="center"/>
    </xf>
    <xf numFmtId="0" fontId="12" fillId="4" borderId="30" xfId="0" applyFont="1" applyFill="1" applyBorder="1" applyAlignment="1">
      <alignment horizontal="left" vertical="center"/>
    </xf>
    <xf numFmtId="0" fontId="12" fillId="4" borderId="36" xfId="0" applyFont="1" applyFill="1" applyBorder="1" applyAlignment="1">
      <alignment horizontal="left" vertical="center"/>
    </xf>
    <xf numFmtId="0" fontId="16" fillId="4" borderId="30" xfId="0" applyFont="1" applyFill="1" applyBorder="1" applyAlignment="1">
      <alignment horizontal="left" vertical="center"/>
    </xf>
    <xf numFmtId="0" fontId="12" fillId="0" borderId="36" xfId="0" applyFont="1" applyFill="1" applyBorder="1" applyAlignment="1">
      <alignment horizontal="left" vertical="center"/>
    </xf>
    <xf numFmtId="0" fontId="44" fillId="9" borderId="16" xfId="0" applyFont="1" applyFill="1" applyBorder="1" applyAlignment="1">
      <alignment horizontal="center" vertical="center"/>
    </xf>
    <xf numFmtId="4" fontId="16" fillId="9" borderId="1" xfId="1" applyNumberFormat="1" applyFont="1" applyFill="1" applyBorder="1" applyAlignment="1">
      <alignment horizontal="right" vertical="center"/>
    </xf>
    <xf numFmtId="0" fontId="59" fillId="9" borderId="140" xfId="0" applyFont="1" applyFill="1" applyBorder="1" applyAlignment="1">
      <alignment horizontal="left" vertical="center"/>
    </xf>
    <xf numFmtId="0" fontId="59" fillId="0" borderId="0" xfId="0" applyFont="1" applyFill="1" applyBorder="1" applyAlignment="1">
      <alignment horizontal="left" vertical="center"/>
    </xf>
    <xf numFmtId="0" fontId="60" fillId="0" borderId="0" xfId="0" applyFont="1" applyFill="1" applyBorder="1" applyAlignment="1">
      <alignment vertical="center"/>
    </xf>
    <xf numFmtId="3" fontId="16" fillId="0" borderId="0" xfId="1" applyNumberFormat="1" applyFont="1" applyFill="1" applyBorder="1" applyAlignment="1">
      <alignment horizontal="right" vertical="center"/>
    </xf>
    <xf numFmtId="3" fontId="43" fillId="0" borderId="0" xfId="0" applyNumberFormat="1" applyFont="1" applyFill="1" applyBorder="1" applyAlignment="1">
      <alignment horizontal="right" vertical="center"/>
    </xf>
    <xf numFmtId="0" fontId="61" fillId="0" borderId="0" xfId="0" applyFont="1" applyAlignment="1">
      <alignment vertical="center"/>
    </xf>
    <xf numFmtId="4" fontId="14" fillId="9" borderId="0" xfId="1" applyNumberFormat="1" applyFont="1" applyFill="1" applyBorder="1" applyAlignment="1">
      <alignment horizontal="right" vertical="center"/>
    </xf>
    <xf numFmtId="4" fontId="44" fillId="0" borderId="7" xfId="0" applyNumberFormat="1" applyFont="1" applyFill="1" applyBorder="1" applyAlignment="1">
      <alignment vertical="center"/>
    </xf>
    <xf numFmtId="165" fontId="14" fillId="0" borderId="56" xfId="1" applyNumberFormat="1" applyFont="1" applyFill="1" applyBorder="1" applyAlignment="1" applyProtection="1">
      <alignment vertical="center" wrapText="1"/>
      <protection locked="0"/>
    </xf>
    <xf numFmtId="4" fontId="16" fillId="2" borderId="95" xfId="1" applyNumberFormat="1" applyFont="1" applyFill="1" applyBorder="1" applyAlignment="1">
      <alignment horizontal="right" vertical="center"/>
    </xf>
    <xf numFmtId="4" fontId="16" fillId="0" borderId="71" xfId="1" applyNumberFormat="1" applyFont="1" applyBorder="1" applyAlignment="1" applyProtection="1">
      <alignment horizontal="right" vertical="center"/>
      <protection locked="0"/>
    </xf>
    <xf numFmtId="4" fontId="16" fillId="0" borderId="71" xfId="1" applyNumberFormat="1" applyFont="1" applyBorder="1" applyAlignment="1">
      <alignment horizontal="right" vertical="center"/>
    </xf>
    <xf numFmtId="4" fontId="16" fillId="0" borderId="23" xfId="1" applyNumberFormat="1" applyFont="1" applyBorder="1" applyAlignment="1">
      <alignment horizontal="right" vertical="center"/>
    </xf>
    <xf numFmtId="4" fontId="16" fillId="0" borderId="10" xfId="1" applyNumberFormat="1" applyFont="1" applyFill="1" applyBorder="1" applyAlignment="1" applyProtection="1">
      <alignment vertical="center" wrapText="1"/>
      <protection locked="0"/>
    </xf>
    <xf numFmtId="4" fontId="16" fillId="9" borderId="22" xfId="1" applyNumberFormat="1" applyFont="1" applyFill="1" applyBorder="1" applyAlignment="1">
      <alignment horizontal="right" vertical="center"/>
    </xf>
    <xf numFmtId="0" fontId="45" fillId="9" borderId="32" xfId="0" applyFont="1" applyFill="1" applyBorder="1" applyAlignment="1">
      <alignment horizontal="center" vertical="center"/>
    </xf>
    <xf numFmtId="0" fontId="59" fillId="9" borderId="35" xfId="0" applyFont="1" applyFill="1" applyBorder="1" applyAlignment="1">
      <alignment vertical="center"/>
    </xf>
    <xf numFmtId="4" fontId="14" fillId="9" borderId="32" xfId="1" applyNumberFormat="1" applyFont="1" applyFill="1" applyBorder="1" applyAlignment="1">
      <alignment horizontal="right" vertical="center"/>
    </xf>
    <xf numFmtId="4" fontId="14" fillId="9" borderId="34" xfId="1" applyNumberFormat="1" applyFont="1" applyFill="1" applyBorder="1" applyAlignment="1">
      <alignment horizontal="right" vertical="center"/>
    </xf>
    <xf numFmtId="4" fontId="14" fillId="9" borderId="56" xfId="1" applyNumberFormat="1" applyFont="1" applyFill="1" applyBorder="1" applyAlignment="1">
      <alignment horizontal="right" vertical="center"/>
    </xf>
    <xf numFmtId="4" fontId="49" fillId="0" borderId="0" xfId="0" applyNumberFormat="1" applyFont="1" applyBorder="1" applyAlignment="1">
      <alignment horizontal="right" vertical="center"/>
    </xf>
    <xf numFmtId="4" fontId="14" fillId="9" borderId="63" xfId="1" applyNumberFormat="1" applyFont="1" applyFill="1" applyBorder="1" applyAlignment="1">
      <alignment horizontal="right" vertical="center"/>
    </xf>
    <xf numFmtId="0" fontId="64" fillId="0" borderId="0" xfId="0" applyFont="1" applyAlignment="1">
      <alignment vertical="center"/>
    </xf>
    <xf numFmtId="4" fontId="14" fillId="0" borderId="0" xfId="1" applyNumberFormat="1" applyFont="1" applyFill="1" applyBorder="1" applyAlignment="1">
      <alignment horizontal="right" vertical="center"/>
    </xf>
    <xf numFmtId="0" fontId="65" fillId="0" borderId="0" xfId="0" applyFont="1" applyAlignment="1">
      <alignment vertical="center"/>
    </xf>
    <xf numFmtId="3" fontId="16" fillId="0" borderId="0" xfId="4" applyNumberFormat="1" applyFont="1" applyBorder="1" applyAlignment="1" applyProtection="1">
      <alignment horizontal="left" vertical="center" wrapText="1"/>
      <protection locked="0"/>
    </xf>
    <xf numFmtId="4" fontId="16" fillId="8" borderId="13" xfId="1" applyNumberFormat="1" applyFont="1" applyFill="1" applyBorder="1" applyAlignment="1">
      <alignment horizontal="right" vertical="center"/>
    </xf>
    <xf numFmtId="4" fontId="14" fillId="9" borderId="26" xfId="1" applyNumberFormat="1" applyFont="1" applyFill="1" applyBorder="1" applyAlignment="1">
      <alignment horizontal="right" vertical="center"/>
    </xf>
    <xf numFmtId="1" fontId="14" fillId="9" borderId="73" xfId="1" applyNumberFormat="1" applyFont="1" applyFill="1" applyBorder="1" applyAlignment="1">
      <alignment horizontal="center" vertical="center"/>
    </xf>
    <xf numFmtId="1" fontId="14" fillId="8" borderId="6" xfId="1" applyNumberFormat="1" applyFont="1" applyFill="1" applyBorder="1" applyAlignment="1">
      <alignment horizontal="center" vertical="center"/>
    </xf>
    <xf numFmtId="1" fontId="45" fillId="0" borderId="6" xfId="0" applyNumberFormat="1" applyFont="1" applyBorder="1" applyAlignment="1">
      <alignment horizontal="center" vertical="center"/>
    </xf>
    <xf numFmtId="1" fontId="16" fillId="4" borderId="6" xfId="1" applyNumberFormat="1" applyFont="1" applyFill="1" applyBorder="1" applyAlignment="1">
      <alignment horizontal="center" vertical="center"/>
    </xf>
    <xf numFmtId="1" fontId="44" fillId="0" borderId="6" xfId="0" applyNumberFormat="1" applyFont="1" applyBorder="1" applyAlignment="1">
      <alignment horizontal="center" vertical="center"/>
    </xf>
    <xf numFmtId="1" fontId="14" fillId="9" borderId="6" xfId="1" applyNumberFormat="1" applyFont="1" applyFill="1" applyBorder="1" applyAlignment="1">
      <alignment horizontal="center" vertical="center"/>
    </xf>
    <xf numFmtId="1" fontId="44" fillId="4" borderId="6" xfId="0" applyNumberFormat="1" applyFont="1" applyFill="1" applyBorder="1" applyAlignment="1">
      <alignment horizontal="center" vertical="center"/>
    </xf>
    <xf numFmtId="1" fontId="44" fillId="0" borderId="13" xfId="0" applyNumberFormat="1" applyFont="1" applyFill="1" applyBorder="1" applyAlignment="1">
      <alignment horizontal="center" vertical="center"/>
    </xf>
    <xf numFmtId="1" fontId="14" fillId="5" borderId="34" xfId="1" applyNumberFormat="1" applyFont="1" applyFill="1" applyBorder="1" applyAlignment="1">
      <alignment horizontal="center" vertical="center"/>
    </xf>
    <xf numFmtId="4" fontId="16" fillId="0" borderId="19" xfId="1" applyNumberFormat="1" applyFont="1" applyFill="1" applyBorder="1" applyAlignment="1" applyProtection="1">
      <alignment vertical="center"/>
      <protection locked="0"/>
    </xf>
    <xf numFmtId="4" fontId="44" fillId="0" borderId="3" xfId="0" applyNumberFormat="1" applyFont="1" applyFill="1" applyBorder="1" applyAlignment="1">
      <alignment vertical="center"/>
    </xf>
    <xf numFmtId="4" fontId="16" fillId="0" borderId="14" xfId="1" applyNumberFormat="1" applyFont="1" applyFill="1" applyBorder="1" applyAlignment="1" applyProtection="1">
      <alignment vertical="center"/>
      <protection locked="0"/>
    </xf>
    <xf numFmtId="3" fontId="16" fillId="0" borderId="0" xfId="1" applyNumberFormat="1" applyFont="1" applyAlignment="1">
      <alignment vertical="center"/>
    </xf>
    <xf numFmtId="0" fontId="16" fillId="0" borderId="8" xfId="1" applyFont="1" applyFill="1" applyBorder="1" applyAlignment="1" applyProtection="1">
      <alignment horizontal="center" vertical="center" wrapText="1"/>
      <protection locked="0"/>
    </xf>
    <xf numFmtId="0" fontId="16" fillId="0" borderId="14" xfId="1" applyFont="1" applyFill="1" applyBorder="1" applyAlignment="1" applyProtection="1">
      <alignment horizontal="center" vertical="center" wrapText="1"/>
      <protection locked="0"/>
    </xf>
    <xf numFmtId="0" fontId="16" fillId="0" borderId="7" xfId="1" applyFont="1" applyFill="1" applyBorder="1" applyAlignment="1" applyProtection="1">
      <alignment horizontal="center" vertical="center" wrapText="1"/>
      <protection locked="0"/>
    </xf>
    <xf numFmtId="0" fontId="12" fillId="0" borderId="17" xfId="0" applyFont="1" applyBorder="1" applyAlignment="1">
      <alignment horizontal="center" vertical="center" wrapText="1" shrinkToFit="1"/>
    </xf>
    <xf numFmtId="4" fontId="16" fillId="8" borderId="9" xfId="1" applyNumberFormat="1" applyFont="1" applyFill="1" applyBorder="1" applyAlignment="1">
      <alignment horizontal="right" vertical="center"/>
    </xf>
    <xf numFmtId="0" fontId="16" fillId="0" borderId="6" xfId="1" applyFont="1" applyFill="1" applyBorder="1" applyAlignment="1" applyProtection="1">
      <alignment horizontal="center" vertical="center" wrapText="1"/>
      <protection locked="0"/>
    </xf>
    <xf numFmtId="0" fontId="16" fillId="0" borderId="0" xfId="1" applyFont="1" applyBorder="1" applyAlignment="1">
      <alignment horizontal="center" vertical="center"/>
    </xf>
    <xf numFmtId="0" fontId="16" fillId="0" borderId="0" xfId="1" applyFont="1" applyBorder="1" applyAlignment="1" applyProtection="1">
      <alignment horizontal="left" vertical="center" indent="1"/>
      <protection locked="0"/>
    </xf>
    <xf numFmtId="0" fontId="15" fillId="0" borderId="0" xfId="1" applyFont="1" applyBorder="1" applyAlignment="1">
      <alignment vertical="center"/>
    </xf>
    <xf numFmtId="0" fontId="16" fillId="0" borderId="120" xfId="1" applyFont="1" applyBorder="1" applyAlignment="1">
      <alignment vertical="center"/>
    </xf>
    <xf numFmtId="0" fontId="16" fillId="0" borderId="73" xfId="1" applyFont="1" applyBorder="1" applyAlignment="1" applyProtection="1">
      <alignment horizontal="center" vertical="center" wrapText="1"/>
      <protection locked="0"/>
    </xf>
    <xf numFmtId="0" fontId="16" fillId="0" borderId="38" xfId="1" applyFont="1" applyBorder="1" applyAlignment="1" applyProtection="1">
      <alignment horizontal="center" vertical="center" wrapText="1"/>
      <protection locked="0"/>
    </xf>
    <xf numFmtId="0" fontId="16" fillId="9" borderId="65" xfId="1" applyFont="1" applyFill="1" applyBorder="1" applyAlignment="1">
      <alignment horizontal="center" vertical="center"/>
    </xf>
    <xf numFmtId="0" fontId="16" fillId="9" borderId="19" xfId="1" applyFont="1" applyFill="1" applyBorder="1" applyAlignment="1">
      <alignment horizontal="center" vertical="center"/>
    </xf>
    <xf numFmtId="4" fontId="44" fillId="9" borderId="23" xfId="0" applyNumberFormat="1" applyFont="1" applyFill="1" applyBorder="1" applyAlignment="1">
      <alignment horizontal="right" vertical="center"/>
    </xf>
    <xf numFmtId="4" fontId="45" fillId="9" borderId="23" xfId="0" applyNumberFormat="1" applyFont="1" applyFill="1" applyBorder="1" applyAlignment="1">
      <alignment horizontal="right" vertical="center"/>
    </xf>
    <xf numFmtId="0" fontId="18" fillId="0" borderId="18" xfId="2" applyFont="1" applyBorder="1" applyAlignment="1">
      <alignment vertical="center" wrapText="1"/>
    </xf>
    <xf numFmtId="0" fontId="18" fillId="0" borderId="55" xfId="2" applyFont="1" applyBorder="1" applyAlignment="1">
      <alignment vertical="center" wrapText="1"/>
    </xf>
    <xf numFmtId="0" fontId="18" fillId="0" borderId="35" xfId="2" applyFont="1" applyBorder="1" applyAlignment="1">
      <alignment vertical="center" wrapText="1"/>
    </xf>
    <xf numFmtId="0" fontId="11" fillId="0" borderId="18" xfId="2" applyFont="1" applyFill="1" applyBorder="1" applyAlignment="1">
      <alignment horizontal="center" vertical="center" wrapText="1"/>
    </xf>
    <xf numFmtId="0" fontId="11" fillId="0" borderId="55" xfId="2" applyFont="1" applyFill="1" applyBorder="1" applyAlignment="1">
      <alignment horizontal="center" vertical="center" wrapText="1"/>
    </xf>
    <xf numFmtId="0" fontId="11" fillId="0" borderId="35" xfId="2" applyFont="1" applyFill="1" applyBorder="1" applyAlignment="1">
      <alignment horizontal="center" vertical="center" wrapText="1"/>
    </xf>
    <xf numFmtId="49" fontId="16" fillId="0" borderId="18" xfId="2" applyNumberFormat="1" applyFont="1" applyBorder="1" applyAlignment="1">
      <alignment horizontal="center" vertical="center" wrapText="1"/>
    </xf>
    <xf numFmtId="49" fontId="16" fillId="0" borderId="55" xfId="2" applyNumberFormat="1" applyFont="1" applyBorder="1" applyAlignment="1">
      <alignment horizontal="center" vertical="center" wrapText="1"/>
    </xf>
    <xf numFmtId="49" fontId="16" fillId="0" borderId="113" xfId="2" applyNumberFormat="1" applyFont="1" applyBorder="1" applyAlignment="1">
      <alignment horizontal="center" vertical="center" wrapText="1"/>
    </xf>
    <xf numFmtId="49" fontId="16" fillId="0" borderId="81" xfId="2" applyNumberFormat="1" applyFont="1" applyBorder="1" applyAlignment="1">
      <alignment horizontal="center" vertical="center" wrapText="1"/>
    </xf>
    <xf numFmtId="0" fontId="11" fillId="0" borderId="0" xfId="1" applyFont="1" applyAlignment="1" applyProtection="1">
      <alignment horizontal="left" vertical="center"/>
      <protection locked="0"/>
    </xf>
    <xf numFmtId="0" fontId="16" fillId="0" borderId="127" xfId="2" applyFont="1" applyBorder="1" applyAlignment="1">
      <alignment horizontal="center" vertical="center"/>
    </xf>
    <xf numFmtId="0" fontId="16" fillId="0" borderId="26" xfId="2" applyFont="1" applyBorder="1" applyAlignment="1">
      <alignment horizontal="center" vertical="center" wrapText="1"/>
    </xf>
    <xf numFmtId="0" fontId="16" fillId="0" borderId="36" xfId="2" applyFont="1" applyBorder="1" applyAlignment="1">
      <alignment horizontal="center" vertical="center" wrapText="1"/>
    </xf>
    <xf numFmtId="0" fontId="16" fillId="0" borderId="8" xfId="2" applyFont="1" applyBorder="1" applyAlignment="1">
      <alignment horizontal="center" vertical="center" wrapText="1"/>
    </xf>
    <xf numFmtId="3" fontId="14" fillId="0" borderId="11" xfId="2" applyNumberFormat="1" applyFont="1" applyBorder="1" applyAlignment="1">
      <alignment horizontal="center" vertical="center" wrapText="1"/>
    </xf>
    <xf numFmtId="3" fontId="14" fillId="0" borderId="30" xfId="2" applyNumberFormat="1" applyFont="1" applyBorder="1" applyAlignment="1">
      <alignment horizontal="center" vertical="center" wrapText="1"/>
    </xf>
    <xf numFmtId="4" fontId="16" fillId="0" borderId="12" xfId="2" applyNumberFormat="1" applyFont="1" applyBorder="1" applyAlignment="1">
      <alignment horizontal="center" vertical="center"/>
    </xf>
    <xf numFmtId="4" fontId="16" fillId="0" borderId="29" xfId="2" applyNumberFormat="1" applyFont="1" applyBorder="1" applyAlignment="1">
      <alignment horizontal="center" vertical="center"/>
    </xf>
    <xf numFmtId="4" fontId="16" fillId="0" borderId="49" xfId="2" applyNumberFormat="1" applyFont="1" applyBorder="1" applyAlignment="1">
      <alignment horizontal="center" vertical="center"/>
    </xf>
    <xf numFmtId="4" fontId="16" fillId="0" borderId="79" xfId="2" applyNumberFormat="1" applyFont="1" applyBorder="1" applyAlignment="1">
      <alignment horizontal="center" vertical="center"/>
    </xf>
    <xf numFmtId="0" fontId="14" fillId="0" borderId="18" xfId="2" applyFont="1" applyBorder="1" applyAlignment="1">
      <alignment horizontal="left" vertical="center" wrapText="1"/>
    </xf>
    <xf numFmtId="0" fontId="14" fillId="0" borderId="55" xfId="2" applyFont="1" applyBorder="1" applyAlignment="1">
      <alignment horizontal="left" vertical="center" wrapText="1"/>
    </xf>
    <xf numFmtId="0" fontId="14" fillId="0" borderId="35" xfId="2" applyFont="1" applyBorder="1" applyAlignment="1">
      <alignment horizontal="left" vertical="center" wrapText="1"/>
    </xf>
    <xf numFmtId="0" fontId="11" fillId="0" borderId="0" xfId="2" applyFont="1" applyBorder="1" applyAlignment="1">
      <alignment horizontal="left" vertical="center" wrapText="1"/>
    </xf>
    <xf numFmtId="0" fontId="16" fillId="0" borderId="127" xfId="2" applyFont="1" applyBorder="1" applyAlignment="1">
      <alignment horizontal="center" vertical="center" wrapText="1"/>
    </xf>
    <xf numFmtId="0" fontId="11" fillId="0" borderId="18" xfId="2" applyFont="1" applyBorder="1" applyAlignment="1">
      <alignment horizontal="center" vertical="center" wrapText="1"/>
    </xf>
    <xf numFmtId="0" fontId="11" fillId="0" borderId="55" xfId="2" applyFont="1" applyBorder="1" applyAlignment="1">
      <alignment horizontal="center" vertical="center" wrapText="1"/>
    </xf>
    <xf numFmtId="0" fontId="11" fillId="0" borderId="35" xfId="2" applyFont="1" applyBorder="1" applyAlignment="1">
      <alignment horizontal="center" vertical="center" wrapText="1"/>
    </xf>
    <xf numFmtId="0" fontId="14" fillId="0" borderId="113" xfId="2" applyFont="1" applyBorder="1" applyAlignment="1">
      <alignment horizontal="center" vertical="center" wrapText="1"/>
    </xf>
    <xf numFmtId="0" fontId="14" fillId="0" borderId="81" xfId="2" applyFont="1" applyBorder="1" applyAlignment="1">
      <alignment horizontal="center" vertical="center" wrapText="1"/>
    </xf>
    <xf numFmtId="0" fontId="16" fillId="0" borderId="0" xfId="1" applyFont="1" applyAlignment="1" applyProtection="1">
      <alignment vertical="center" wrapText="1"/>
      <protection locked="0"/>
    </xf>
    <xf numFmtId="0" fontId="45" fillId="0" borderId="82" xfId="0" applyFont="1" applyBorder="1" applyAlignment="1">
      <alignment horizontal="center" vertical="center"/>
    </xf>
    <xf numFmtId="0" fontId="45" fillId="0" borderId="115" xfId="0" applyFont="1" applyBorder="1" applyAlignment="1">
      <alignment horizontal="center" vertical="center"/>
    </xf>
    <xf numFmtId="0" fontId="45" fillId="0" borderId="128" xfId="0" applyFont="1" applyBorder="1" applyAlignment="1">
      <alignment horizontal="center" vertical="center"/>
    </xf>
    <xf numFmtId="0" fontId="45" fillId="0" borderId="82" xfId="0" applyFont="1" applyFill="1" applyBorder="1" applyAlignment="1">
      <alignment horizontal="center" vertical="center"/>
    </xf>
    <xf numFmtId="0" fontId="45" fillId="0" borderId="115" xfId="0" applyFont="1" applyFill="1" applyBorder="1" applyAlignment="1">
      <alignment horizontal="center" vertical="center"/>
    </xf>
    <xf numFmtId="0" fontId="45" fillId="0" borderId="128" xfId="0" applyFont="1" applyFill="1" applyBorder="1" applyAlignment="1">
      <alignment horizontal="center" vertical="center"/>
    </xf>
    <xf numFmtId="0" fontId="33" fillId="10" borderId="61" xfId="1" applyFont="1" applyFill="1" applyBorder="1" applyAlignment="1">
      <alignment horizontal="center" vertical="center"/>
    </xf>
    <xf numFmtId="0" fontId="33" fillId="10" borderId="75" xfId="1" applyFont="1" applyFill="1" applyBorder="1" applyAlignment="1">
      <alignment horizontal="center" vertical="center"/>
    </xf>
    <xf numFmtId="0" fontId="32" fillId="5" borderId="42" xfId="3" applyFont="1" applyFill="1" applyBorder="1" applyAlignment="1">
      <alignment horizontal="left" vertical="center"/>
    </xf>
    <xf numFmtId="0" fontId="32" fillId="5" borderId="43" xfId="3" applyFont="1" applyFill="1" applyBorder="1" applyAlignment="1">
      <alignment horizontal="left" vertical="center"/>
    </xf>
    <xf numFmtId="0" fontId="33" fillId="10" borderId="129" xfId="3" applyFont="1" applyFill="1" applyBorder="1" applyAlignment="1">
      <alignment horizontal="left" vertical="center"/>
    </xf>
    <xf numFmtId="0" fontId="33" fillId="10" borderId="130" xfId="3" applyFont="1" applyFill="1" applyBorder="1" applyAlignment="1">
      <alignment horizontal="left" vertical="center"/>
    </xf>
    <xf numFmtId="0" fontId="33" fillId="10" borderId="131" xfId="3" applyFont="1" applyFill="1" applyBorder="1" applyAlignment="1">
      <alignment horizontal="left" vertical="center"/>
    </xf>
    <xf numFmtId="0" fontId="33" fillId="0" borderId="82" xfId="1" applyFont="1" applyFill="1" applyBorder="1" applyAlignment="1">
      <alignment horizontal="center" vertical="center"/>
    </xf>
    <xf numFmtId="0" fontId="33" fillId="0" borderId="115" xfId="1" applyFont="1" applyFill="1" applyBorder="1" applyAlignment="1">
      <alignment horizontal="center" vertical="center"/>
    </xf>
    <xf numFmtId="0" fontId="33" fillId="0" borderId="128" xfId="1" applyFont="1" applyFill="1" applyBorder="1" applyAlignment="1">
      <alignment horizontal="center" vertical="center"/>
    </xf>
    <xf numFmtId="0" fontId="33" fillId="0" borderId="84" xfId="1" applyFont="1" applyFill="1" applyBorder="1" applyAlignment="1">
      <alignment horizontal="center" vertical="center"/>
    </xf>
    <xf numFmtId="0" fontId="33" fillId="0" borderId="0" xfId="1" applyFont="1" applyFill="1" applyBorder="1" applyAlignment="1">
      <alignment horizontal="center" vertical="center"/>
    </xf>
    <xf numFmtId="0" fontId="33" fillId="0" borderId="50" xfId="1" applyFont="1" applyFill="1" applyBorder="1" applyAlignment="1">
      <alignment horizontal="center" vertical="center"/>
    </xf>
    <xf numFmtId="0" fontId="33" fillId="0" borderId="119" xfId="1" applyFont="1" applyFill="1" applyBorder="1" applyAlignment="1">
      <alignment horizontal="center" vertical="center"/>
    </xf>
    <xf numFmtId="0" fontId="33" fillId="0" borderId="127" xfId="1" applyFont="1" applyFill="1" applyBorder="1" applyAlignment="1">
      <alignment horizontal="center" vertical="center"/>
    </xf>
    <xf numFmtId="0" fontId="33" fillId="0" borderId="39" xfId="1" applyFont="1" applyFill="1" applyBorder="1" applyAlignment="1">
      <alignment horizontal="center" vertical="center"/>
    </xf>
    <xf numFmtId="0" fontId="32" fillId="0" borderId="113" xfId="1" applyFont="1" applyFill="1" applyBorder="1" applyAlignment="1">
      <alignment horizontal="center" vertical="center" wrapText="1"/>
    </xf>
    <xf numFmtId="0" fontId="32" fillId="0" borderId="26" xfId="1" applyFont="1" applyFill="1" applyBorder="1" applyAlignment="1">
      <alignment horizontal="center" vertical="center" wrapText="1"/>
    </xf>
    <xf numFmtId="0" fontId="32" fillId="0" borderId="132" xfId="1" applyFont="1" applyFill="1" applyBorder="1" applyAlignment="1">
      <alignment horizontal="center" vertical="center" wrapText="1"/>
    </xf>
    <xf numFmtId="0" fontId="33" fillId="10" borderId="73" xfId="1" applyFont="1" applyFill="1" applyBorder="1" applyAlignment="1">
      <alignment horizontal="center" vertical="center"/>
    </xf>
    <xf numFmtId="0" fontId="5" fillId="4" borderId="0" xfId="1" applyFont="1" applyFill="1" applyAlignment="1">
      <alignment horizontal="left" vertical="center" wrapText="1"/>
    </xf>
    <xf numFmtId="0" fontId="33" fillId="10" borderId="133" xfId="3" applyFont="1" applyFill="1" applyBorder="1" applyAlignment="1">
      <alignment horizontal="left" vertical="center"/>
    </xf>
    <xf numFmtId="0" fontId="33" fillId="10" borderId="134" xfId="3" applyFont="1" applyFill="1" applyBorder="1" applyAlignment="1">
      <alignment horizontal="left" vertical="center"/>
    </xf>
    <xf numFmtId="0" fontId="33" fillId="10" borderId="135" xfId="3" applyFont="1" applyFill="1" applyBorder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0" fontId="13" fillId="9" borderId="36" xfId="0" applyFont="1" applyFill="1" applyBorder="1" applyAlignment="1">
      <alignment horizontal="left" vertical="center"/>
    </xf>
    <xf numFmtId="0" fontId="13" fillId="9" borderId="30" xfId="0" applyFont="1" applyFill="1" applyBorder="1" applyAlignment="1">
      <alignment horizontal="left" vertical="center"/>
    </xf>
    <xf numFmtId="0" fontId="12" fillId="4" borderId="11" xfId="0" applyFont="1" applyFill="1" applyBorder="1" applyAlignment="1">
      <alignment horizontal="left" vertical="center"/>
    </xf>
    <xf numFmtId="0" fontId="12" fillId="4" borderId="30" xfId="0" applyFont="1" applyFill="1" applyBorder="1" applyAlignment="1">
      <alignment horizontal="left" vertical="center"/>
    </xf>
    <xf numFmtId="0" fontId="13" fillId="9" borderId="51" xfId="0" applyFont="1" applyFill="1" applyBorder="1" applyAlignment="1">
      <alignment horizontal="left" vertical="center"/>
    </xf>
    <xf numFmtId="0" fontId="13" fillId="9" borderId="31" xfId="0" applyFont="1" applyFill="1" applyBorder="1" applyAlignment="1">
      <alignment horizontal="left" vertical="center"/>
    </xf>
    <xf numFmtId="0" fontId="12" fillId="0" borderId="64" xfId="0" applyFont="1" applyBorder="1" applyAlignment="1">
      <alignment horizontal="center" vertical="center" wrapText="1" shrinkToFit="1"/>
    </xf>
    <xf numFmtId="0" fontId="12" fillId="0" borderId="3" xfId="0" applyFont="1" applyBorder="1" applyAlignment="1">
      <alignment horizontal="center" vertical="center" wrapText="1" shrinkToFit="1"/>
    </xf>
    <xf numFmtId="0" fontId="12" fillId="0" borderId="65" xfId="0" applyFont="1" applyFill="1" applyBorder="1" applyAlignment="1">
      <alignment horizontal="center" vertical="center" wrapText="1" shrinkToFit="1"/>
    </xf>
    <xf numFmtId="0" fontId="12" fillId="0" borderId="19" xfId="0" applyFont="1" applyFill="1" applyBorder="1" applyAlignment="1">
      <alignment horizontal="center" vertical="center" wrapText="1" shrinkToFit="1"/>
    </xf>
    <xf numFmtId="0" fontId="13" fillId="0" borderId="64" xfId="0" applyFont="1" applyBorder="1" applyAlignment="1">
      <alignment horizontal="center" vertical="center" wrapText="1" shrinkToFit="1"/>
    </xf>
    <xf numFmtId="0" fontId="13" fillId="0" borderId="3" xfId="0" applyFont="1" applyBorder="1" applyAlignment="1">
      <alignment horizontal="center" vertical="center" wrapText="1" shrinkToFit="1"/>
    </xf>
    <xf numFmtId="0" fontId="13" fillId="8" borderId="6" xfId="0" applyFont="1" applyFill="1" applyBorder="1" applyAlignment="1">
      <alignment horizontal="left" vertical="center"/>
    </xf>
    <xf numFmtId="0" fontId="13" fillId="8" borderId="7" xfId="0" applyFont="1" applyFill="1" applyBorder="1" applyAlignment="1">
      <alignment horizontal="left" vertical="center"/>
    </xf>
    <xf numFmtId="0" fontId="13" fillId="8" borderId="36" xfId="0" applyFont="1" applyFill="1" applyBorder="1" applyAlignment="1">
      <alignment horizontal="left" vertical="center"/>
    </xf>
    <xf numFmtId="0" fontId="13" fillId="8" borderId="30" xfId="0" applyFont="1" applyFill="1" applyBorder="1" applyAlignment="1">
      <alignment horizontal="left" vertical="center"/>
    </xf>
    <xf numFmtId="0" fontId="12" fillId="0" borderId="73" xfId="0" applyFont="1" applyBorder="1" applyAlignment="1">
      <alignment horizontal="center" vertical="center" wrapText="1" shrinkToFit="1"/>
    </xf>
    <xf numFmtId="0" fontId="12" fillId="0" borderId="96" xfId="0" applyFont="1" applyBorder="1" applyAlignment="1">
      <alignment horizontal="center" vertical="center" wrapText="1" shrinkToFit="1"/>
    </xf>
    <xf numFmtId="0" fontId="12" fillId="0" borderId="115" xfId="0" applyFont="1" applyBorder="1" applyAlignment="1">
      <alignment horizontal="center" vertical="center" wrapText="1" shrinkToFit="1"/>
    </xf>
    <xf numFmtId="0" fontId="12" fillId="0" borderId="68" xfId="0" applyFont="1" applyBorder="1" applyAlignment="1">
      <alignment horizontal="center" vertical="center" wrapText="1" shrinkToFit="1"/>
    </xf>
    <xf numFmtId="0" fontId="44" fillId="0" borderId="65" xfId="0" applyFont="1" applyBorder="1" applyAlignment="1">
      <alignment horizontal="center" vertical="center" wrapText="1"/>
    </xf>
    <xf numFmtId="0" fontId="44" fillId="0" borderId="88" xfId="0" applyFont="1" applyBorder="1" applyAlignment="1">
      <alignment horizontal="center" vertical="center" wrapText="1"/>
    </xf>
    <xf numFmtId="0" fontId="44" fillId="0" borderId="37" xfId="0" applyFont="1" applyBorder="1" applyAlignment="1">
      <alignment horizontal="center" vertical="center" wrapText="1"/>
    </xf>
    <xf numFmtId="0" fontId="44" fillId="0" borderId="115" xfId="0" applyFont="1" applyBorder="1" applyAlignment="1">
      <alignment horizontal="center" vertical="center"/>
    </xf>
    <xf numFmtId="0" fontId="44" fillId="0" borderId="128" xfId="0" applyFont="1" applyBorder="1" applyAlignment="1">
      <alignment horizontal="center" vertical="center"/>
    </xf>
    <xf numFmtId="0" fontId="44" fillId="0" borderId="0" xfId="0" applyFont="1" applyBorder="1" applyAlignment="1">
      <alignment horizontal="center" vertical="center"/>
    </xf>
    <xf numFmtId="0" fontId="44" fillId="0" borderId="50" xfId="0" applyFont="1" applyBorder="1" applyAlignment="1">
      <alignment horizontal="center" vertical="center"/>
    </xf>
    <xf numFmtId="0" fontId="44" fillId="0" borderId="127" xfId="0" applyFont="1" applyBorder="1" applyAlignment="1">
      <alignment horizontal="center" vertical="center"/>
    </xf>
    <xf numFmtId="0" fontId="44" fillId="0" borderId="39" xfId="0" applyFont="1" applyBorder="1" applyAlignment="1">
      <alignment horizontal="center" vertical="center"/>
    </xf>
    <xf numFmtId="0" fontId="12" fillId="0" borderId="61" xfId="0" applyFont="1" applyBorder="1" applyAlignment="1">
      <alignment horizontal="center" vertical="center" wrapText="1" shrinkToFit="1"/>
    </xf>
    <xf numFmtId="0" fontId="12" fillId="0" borderId="68" xfId="0" applyFont="1" applyBorder="1" applyAlignment="1">
      <alignment horizontal="left" wrapText="1" shrinkToFit="1"/>
    </xf>
    <xf numFmtId="0" fontId="12" fillId="0" borderId="5" xfId="0" applyFont="1" applyBorder="1" applyAlignment="1">
      <alignment horizontal="left" wrapText="1" shrinkToFit="1"/>
    </xf>
    <xf numFmtId="0" fontId="12" fillId="0" borderId="76" xfId="0" applyFont="1" applyBorder="1" applyAlignment="1">
      <alignment horizontal="center" vertical="center" wrapText="1" shrinkToFit="1"/>
    </xf>
    <xf numFmtId="0" fontId="12" fillId="0" borderId="81" xfId="0" applyFont="1" applyBorder="1" applyAlignment="1">
      <alignment horizontal="center" vertical="center" wrapText="1" shrinkToFit="1"/>
    </xf>
    <xf numFmtId="0" fontId="12" fillId="0" borderId="63" xfId="0" applyFont="1" applyFill="1" applyBorder="1" applyAlignment="1">
      <alignment horizontal="left" wrapText="1"/>
    </xf>
    <xf numFmtId="0" fontId="12" fillId="0" borderId="4" xfId="0" applyFont="1" applyFill="1" applyBorder="1" applyAlignment="1">
      <alignment horizontal="left" wrapText="1"/>
    </xf>
    <xf numFmtId="0" fontId="44" fillId="0" borderId="0" xfId="0" applyFont="1" applyAlignment="1">
      <alignment horizontal="left" vertical="center" wrapText="1"/>
    </xf>
    <xf numFmtId="0" fontId="44" fillId="0" borderId="61" xfId="0" applyFont="1" applyBorder="1" applyAlignment="1">
      <alignment horizontal="center" vertical="center" wrapText="1"/>
    </xf>
    <xf numFmtId="0" fontId="44" fillId="0" borderId="14" xfId="0" applyFont="1" applyBorder="1" applyAlignment="1">
      <alignment horizontal="center" vertical="center" wrapText="1"/>
    </xf>
    <xf numFmtId="0" fontId="44" fillId="0" borderId="1" xfId="0" applyFont="1" applyBorder="1" applyAlignment="1">
      <alignment horizontal="center" vertical="center" wrapText="1"/>
    </xf>
    <xf numFmtId="0" fontId="44" fillId="0" borderId="75" xfId="0" applyFont="1" applyBorder="1" applyAlignment="1">
      <alignment horizontal="center" vertical="center"/>
    </xf>
    <xf numFmtId="0" fontId="44" fillId="0" borderId="7" xfId="0" applyFont="1" applyBorder="1" applyAlignment="1">
      <alignment horizontal="center" vertical="center"/>
    </xf>
    <xf numFmtId="0" fontId="44" fillId="0" borderId="22" xfId="0" applyFont="1" applyBorder="1" applyAlignment="1">
      <alignment horizontal="center" vertical="center"/>
    </xf>
    <xf numFmtId="0" fontId="12" fillId="0" borderId="89" xfId="0" applyFont="1" applyBorder="1" applyAlignment="1">
      <alignment horizontal="center" vertical="center" wrapText="1" shrinkToFit="1"/>
    </xf>
    <xf numFmtId="0" fontId="12" fillId="0" borderId="65" xfId="0" applyFont="1" applyBorder="1" applyAlignment="1">
      <alignment horizontal="center" vertical="center" wrapText="1" shrinkToFit="1"/>
    </xf>
    <xf numFmtId="0" fontId="12" fillId="0" borderId="19" xfId="0" applyFont="1" applyBorder="1" applyAlignment="1">
      <alignment horizontal="center" vertical="center" wrapText="1" shrinkToFit="1"/>
    </xf>
    <xf numFmtId="0" fontId="12" fillId="0" borderId="63" xfId="0" applyFont="1" applyBorder="1" applyAlignment="1">
      <alignment horizontal="center" vertical="center" wrapText="1" shrinkToFit="1"/>
    </xf>
    <xf numFmtId="0" fontId="12" fillId="0" borderId="4" xfId="0" applyFont="1" applyBorder="1" applyAlignment="1">
      <alignment horizontal="center" vertical="center" wrapText="1" shrinkToFit="1"/>
    </xf>
    <xf numFmtId="0" fontId="13" fillId="0" borderId="64" xfId="0" applyFont="1" applyFill="1" applyBorder="1" applyAlignment="1">
      <alignment horizontal="center" vertical="center" wrapText="1" shrinkToFit="1"/>
    </xf>
    <xf numFmtId="0" fontId="13" fillId="0" borderId="3" xfId="0" applyFont="1" applyFill="1" applyBorder="1" applyAlignment="1">
      <alignment horizontal="center" vertical="center" wrapText="1" shrinkToFit="1"/>
    </xf>
    <xf numFmtId="0" fontId="16" fillId="0" borderId="0" xfId="4" applyFont="1" applyFill="1" applyAlignment="1" applyProtection="1">
      <alignment horizontal="left" vertical="center" wrapText="1"/>
      <protection locked="0"/>
    </xf>
    <xf numFmtId="0" fontId="16" fillId="0" borderId="61" xfId="4" applyFont="1" applyBorder="1" applyAlignment="1">
      <alignment horizontal="center" vertical="center" wrapText="1"/>
    </xf>
    <xf numFmtId="0" fontId="16" fillId="0" borderId="14" xfId="4" applyFont="1" applyBorder="1" applyAlignment="1">
      <alignment horizontal="center" vertical="center" wrapText="1"/>
    </xf>
    <xf numFmtId="0" fontId="16" fillId="0" borderId="1" xfId="4" applyFont="1" applyBorder="1" applyAlignment="1">
      <alignment horizontal="center" vertical="center" wrapText="1"/>
    </xf>
    <xf numFmtId="0" fontId="16" fillId="0" borderId="68" xfId="4" applyFont="1" applyFill="1" applyBorder="1" applyAlignment="1" applyProtection="1">
      <alignment horizontal="center" vertical="center" wrapText="1" shrinkToFit="1"/>
      <protection locked="0"/>
    </xf>
    <xf numFmtId="0" fontId="16" fillId="0" borderId="120" xfId="4" applyFont="1" applyFill="1" applyBorder="1" applyAlignment="1" applyProtection="1">
      <alignment horizontal="center" vertical="center" wrapText="1" shrinkToFit="1"/>
      <protection locked="0"/>
    </xf>
    <xf numFmtId="0" fontId="16" fillId="0" borderId="62" xfId="4" applyFont="1" applyFill="1" applyBorder="1" applyAlignment="1" applyProtection="1">
      <alignment horizontal="center" vertical="center" wrapText="1" shrinkToFit="1"/>
      <protection locked="0"/>
    </xf>
    <xf numFmtId="0" fontId="16" fillId="0" borderId="64" xfId="1" applyFont="1" applyFill="1" applyBorder="1" applyAlignment="1" applyProtection="1">
      <alignment horizontal="center" vertical="center" wrapText="1"/>
      <protection locked="0"/>
    </xf>
    <xf numFmtId="0" fontId="16" fillId="0" borderId="114" xfId="1" applyFont="1" applyFill="1" applyBorder="1" applyAlignment="1" applyProtection="1">
      <alignment horizontal="center" vertical="center" wrapText="1"/>
      <protection locked="0"/>
    </xf>
    <xf numFmtId="0" fontId="16" fillId="0" borderId="28" xfId="1" applyFont="1" applyFill="1" applyBorder="1" applyAlignment="1" applyProtection="1">
      <alignment horizontal="center" vertical="center" wrapText="1"/>
      <protection locked="0"/>
    </xf>
    <xf numFmtId="0" fontId="16" fillId="0" borderId="0" xfId="4" applyFont="1" applyAlignment="1">
      <alignment horizontal="left" vertical="center" wrapText="1"/>
    </xf>
    <xf numFmtId="3" fontId="16" fillId="0" borderId="0" xfId="4" applyNumberFormat="1" applyFont="1" applyBorder="1" applyAlignment="1" applyProtection="1">
      <alignment horizontal="left" vertical="center" wrapText="1"/>
      <protection locked="0"/>
    </xf>
    <xf numFmtId="0" fontId="45" fillId="9" borderId="52" xfId="0" applyFont="1" applyFill="1" applyBorder="1" applyAlignment="1">
      <alignment horizontal="left" vertical="center"/>
    </xf>
    <xf numFmtId="0" fontId="45" fillId="8" borderId="52" xfId="0" applyFont="1" applyFill="1" applyBorder="1" applyAlignment="1">
      <alignment horizontal="left" vertical="center"/>
    </xf>
    <xf numFmtId="0" fontId="44" fillId="0" borderId="36" xfId="0" applyFont="1" applyBorder="1" applyAlignment="1">
      <alignment horizontal="left" vertical="center"/>
    </xf>
    <xf numFmtId="0" fontId="45" fillId="9" borderId="81" xfId="0" applyFont="1" applyFill="1" applyBorder="1" applyAlignment="1">
      <alignment horizontal="left" vertical="center"/>
    </xf>
    <xf numFmtId="0" fontId="13" fillId="9" borderId="11" xfId="0" applyFont="1" applyFill="1" applyBorder="1" applyAlignment="1">
      <alignment horizontal="left" vertical="center"/>
    </xf>
    <xf numFmtId="0" fontId="13" fillId="9" borderId="67" xfId="0" applyFont="1" applyFill="1" applyBorder="1" applyAlignment="1">
      <alignment horizontal="left" vertical="center"/>
    </xf>
    <xf numFmtId="49" fontId="44" fillId="0" borderId="8" xfId="0" applyNumberFormat="1" applyFont="1" applyBorder="1" applyAlignment="1">
      <alignment horizontal="left" vertical="center" wrapText="1"/>
    </xf>
    <xf numFmtId="49" fontId="44" fillId="0" borderId="6" xfId="0" applyNumberFormat="1" applyFont="1" applyBorder="1" applyAlignment="1">
      <alignment horizontal="left" vertical="center"/>
    </xf>
    <xf numFmtId="49" fontId="44" fillId="0" borderId="11" xfId="0" applyNumberFormat="1" applyFont="1" applyBorder="1" applyAlignment="1">
      <alignment horizontal="left" vertical="center"/>
    </xf>
    <xf numFmtId="0" fontId="45" fillId="8" borderId="36" xfId="0" applyFont="1" applyFill="1" applyBorder="1" applyAlignment="1">
      <alignment horizontal="left" vertical="center"/>
    </xf>
    <xf numFmtId="16" fontId="44" fillId="0" borderId="36" xfId="0" applyNumberFormat="1" applyFont="1" applyBorder="1" applyAlignment="1">
      <alignment horizontal="left" vertical="center" wrapText="1"/>
    </xf>
    <xf numFmtId="16" fontId="44" fillId="0" borderId="67" xfId="0" applyNumberFormat="1" applyFont="1" applyBorder="1" applyAlignment="1">
      <alignment horizontal="left" vertical="center" wrapText="1"/>
    </xf>
    <xf numFmtId="0" fontId="44" fillId="0" borderId="67" xfId="0" applyFont="1" applyBorder="1" applyAlignment="1">
      <alignment horizontal="left" vertical="center"/>
    </xf>
    <xf numFmtId="0" fontId="13" fillId="8" borderId="64" xfId="0" applyFont="1" applyFill="1" applyBorder="1" applyAlignment="1">
      <alignment horizontal="center" vertical="center" wrapText="1" shrinkToFit="1"/>
    </xf>
    <xf numFmtId="0" fontId="13" fillId="8" borderId="3" xfId="0" applyFont="1" applyFill="1" applyBorder="1" applyAlignment="1">
      <alignment horizontal="center" vertical="center" wrapText="1" shrinkToFit="1"/>
    </xf>
    <xf numFmtId="0" fontId="45" fillId="8" borderId="0" xfId="0" applyFont="1" applyFill="1" applyBorder="1" applyAlignment="1">
      <alignment horizontal="left" vertical="center"/>
    </xf>
    <xf numFmtId="0" fontId="12" fillId="0" borderId="66" xfId="0" applyFont="1" applyFill="1" applyBorder="1" applyAlignment="1">
      <alignment horizontal="left" wrapText="1"/>
    </xf>
    <xf numFmtId="0" fontId="12" fillId="0" borderId="141" xfId="0" applyFont="1" applyFill="1" applyBorder="1" applyAlignment="1">
      <alignment horizontal="left" wrapText="1"/>
    </xf>
    <xf numFmtId="0" fontId="44" fillId="0" borderId="136" xfId="0" applyFont="1" applyFill="1" applyBorder="1" applyAlignment="1">
      <alignment horizontal="center" vertical="center" wrapText="1"/>
    </xf>
    <xf numFmtId="0" fontId="44" fillId="0" borderId="57" xfId="0" applyFont="1" applyFill="1" applyBorder="1" applyAlignment="1">
      <alignment horizontal="center" vertical="center" wrapText="1"/>
    </xf>
    <xf numFmtId="0" fontId="44" fillId="0" borderId="137" xfId="0" applyFont="1" applyFill="1" applyBorder="1" applyAlignment="1">
      <alignment horizontal="center" vertical="center" wrapText="1"/>
    </xf>
    <xf numFmtId="0" fontId="12" fillId="0" borderId="142" xfId="0" applyFont="1" applyFill="1" applyBorder="1" applyAlignment="1">
      <alignment horizontal="left" wrapText="1"/>
    </xf>
    <xf numFmtId="0" fontId="12" fillId="0" borderId="143" xfId="0" applyFont="1" applyFill="1" applyBorder="1" applyAlignment="1">
      <alignment horizontal="left" wrapText="1"/>
    </xf>
    <xf numFmtId="0" fontId="12" fillId="0" borderId="5" xfId="0" applyFont="1" applyBorder="1" applyAlignment="1">
      <alignment horizontal="center" vertical="center" wrapText="1" shrinkToFit="1"/>
    </xf>
    <xf numFmtId="0" fontId="16" fillId="0" borderId="0" xfId="0" applyFont="1" applyAlignment="1">
      <alignment horizontal="left" vertical="center" wrapText="1"/>
    </xf>
    <xf numFmtId="0" fontId="12" fillId="0" borderId="0" xfId="0" applyFont="1" applyFill="1" applyAlignment="1">
      <alignment horizontal="left" vertical="center" wrapText="1"/>
    </xf>
    <xf numFmtId="0" fontId="47" fillId="0" borderId="0" xfId="0" applyFont="1" applyFill="1" applyAlignment="1">
      <alignment horizontal="left" vertical="center" wrapText="1"/>
    </xf>
    <xf numFmtId="0" fontId="16" fillId="9" borderId="11" xfId="1" applyFont="1" applyFill="1" applyBorder="1" applyAlignment="1" applyProtection="1">
      <alignment horizontal="left" vertical="center" indent="1"/>
      <protection locked="0"/>
    </xf>
    <xf numFmtId="0" fontId="16" fillId="9" borderId="8" xfId="1" applyFont="1" applyFill="1" applyBorder="1" applyAlignment="1" applyProtection="1">
      <alignment horizontal="left" vertical="center" indent="1"/>
      <protection locked="0"/>
    </xf>
    <xf numFmtId="0" fontId="16" fillId="0" borderId="13" xfId="1" applyFont="1" applyBorder="1" applyAlignment="1" applyProtection="1">
      <alignment horizontal="left" vertical="center" indent="1"/>
      <protection locked="0"/>
    </xf>
    <xf numFmtId="0" fontId="16" fillId="0" borderId="80" xfId="1" applyFont="1" applyBorder="1" applyAlignment="1" applyProtection="1">
      <alignment horizontal="left" vertical="center" indent="1"/>
      <protection locked="0"/>
    </xf>
    <xf numFmtId="0" fontId="16" fillId="0" borderId="4" xfId="1" applyFont="1" applyBorder="1" applyAlignment="1" applyProtection="1">
      <alignment horizontal="left" vertical="center" indent="1"/>
      <protection locked="0"/>
    </xf>
    <xf numFmtId="0" fontId="16" fillId="9" borderId="49" xfId="1" applyFont="1" applyFill="1" applyBorder="1" applyAlignment="1" applyProtection="1">
      <alignment horizontal="left" vertical="center" indent="1"/>
      <protection locked="0"/>
    </xf>
    <xf numFmtId="0" fontId="16" fillId="9" borderId="2" xfId="1" applyFont="1" applyFill="1" applyBorder="1" applyAlignment="1" applyProtection="1">
      <alignment horizontal="left" vertical="center" indent="1"/>
      <protection locked="0"/>
    </xf>
    <xf numFmtId="0" fontId="16" fillId="0" borderId="0" xfId="1" applyFont="1" applyBorder="1" applyAlignment="1" applyProtection="1">
      <alignment horizontal="left" wrapText="1"/>
      <protection locked="0"/>
    </xf>
    <xf numFmtId="0" fontId="47" fillId="0" borderId="0" xfId="0" applyFont="1" applyAlignment="1">
      <alignment horizontal="left" vertical="center" wrapText="1"/>
    </xf>
    <xf numFmtId="0" fontId="16" fillId="0" borderId="61" xfId="1" applyFont="1" applyBorder="1" applyAlignment="1" applyProtection="1">
      <alignment horizontal="center" vertical="center"/>
      <protection locked="0"/>
    </xf>
    <xf numFmtId="0" fontId="16" fillId="0" borderId="1" xfId="1" applyFont="1" applyBorder="1" applyAlignment="1" applyProtection="1">
      <alignment horizontal="center" vertical="center"/>
      <protection locked="0"/>
    </xf>
    <xf numFmtId="0" fontId="16" fillId="0" borderId="73" xfId="1" applyFont="1" applyBorder="1" applyAlignment="1" applyProtection="1">
      <alignment horizontal="center" vertical="center" wrapText="1"/>
      <protection locked="0"/>
    </xf>
    <xf numFmtId="0" fontId="16" fillId="0" borderId="9" xfId="1" applyFont="1" applyBorder="1" applyAlignment="1" applyProtection="1">
      <alignment horizontal="center" vertical="center" wrapText="1"/>
      <protection locked="0"/>
    </xf>
    <xf numFmtId="0" fontId="16" fillId="0" borderId="73" xfId="1" applyFont="1" applyBorder="1" applyAlignment="1" applyProtection="1">
      <alignment horizontal="center" vertical="center"/>
      <protection locked="0"/>
    </xf>
    <xf numFmtId="0" fontId="16" fillId="0" borderId="75" xfId="1" applyFont="1" applyBorder="1" applyAlignment="1" applyProtection="1">
      <alignment horizontal="center" vertical="center"/>
      <protection locked="0"/>
    </xf>
    <xf numFmtId="0" fontId="16" fillId="9" borderId="4" xfId="1" applyFont="1" applyFill="1" applyBorder="1" applyAlignment="1" applyProtection="1">
      <alignment horizontal="left" vertical="center" wrapText="1"/>
      <protection locked="0"/>
    </xf>
    <xf numFmtId="0" fontId="16" fillId="0" borderId="0" xfId="1" applyFont="1" applyAlignment="1" applyProtection="1">
      <alignment horizontal="left" vertical="center" wrapText="1"/>
      <protection locked="0"/>
    </xf>
    <xf numFmtId="0" fontId="16" fillId="0" borderId="65" xfId="1" applyFont="1" applyBorder="1" applyAlignment="1" applyProtection="1">
      <alignment horizontal="center" vertical="center" wrapText="1"/>
      <protection locked="0"/>
    </xf>
    <xf numFmtId="0" fontId="16" fillId="0" borderId="37" xfId="1" applyFont="1" applyBorder="1" applyAlignment="1" applyProtection="1">
      <alignment horizontal="center" vertical="center" wrapText="1"/>
      <protection locked="0"/>
    </xf>
    <xf numFmtId="0" fontId="16" fillId="0" borderId="63" xfId="1" applyFont="1" applyBorder="1" applyAlignment="1" applyProtection="1">
      <alignment horizontal="center" vertical="center" wrapText="1"/>
      <protection locked="0"/>
    </xf>
    <xf numFmtId="0" fontId="16" fillId="0" borderId="38" xfId="1" applyFont="1" applyBorder="1" applyAlignment="1" applyProtection="1">
      <alignment horizontal="center" vertical="center" wrapText="1"/>
      <protection locked="0"/>
    </xf>
    <xf numFmtId="0" fontId="16" fillId="0" borderId="0" xfId="1" applyFont="1" applyFill="1" applyAlignment="1" applyProtection="1">
      <alignment horizontal="left" vertical="center" wrapText="1"/>
      <protection locked="0"/>
    </xf>
    <xf numFmtId="0" fontId="36" fillId="0" borderId="0" xfId="1" applyFont="1" applyBorder="1" applyAlignment="1" applyProtection="1">
      <alignment horizontal="left" vertical="center" wrapText="1"/>
      <protection locked="0"/>
    </xf>
    <xf numFmtId="4" fontId="44" fillId="8" borderId="9" xfId="0" applyNumberFormat="1" applyFont="1" applyFill="1" applyBorder="1" applyAlignment="1">
      <alignment horizontal="center" vertical="center"/>
    </xf>
    <xf numFmtId="4" fontId="44" fillId="8" borderId="22" xfId="0" applyNumberFormat="1" applyFont="1" applyFill="1" applyBorder="1" applyAlignment="1">
      <alignment horizontal="center" vertical="center"/>
    </xf>
    <xf numFmtId="0" fontId="16" fillId="0" borderId="65" xfId="1" applyFont="1" applyBorder="1" applyAlignment="1">
      <alignment horizontal="center" vertical="center" wrapText="1"/>
    </xf>
    <xf numFmtId="0" fontId="16" fillId="0" borderId="88" xfId="1" applyFont="1" applyBorder="1" applyAlignment="1">
      <alignment horizontal="center" vertical="center" wrapText="1"/>
    </xf>
    <xf numFmtId="0" fontId="16" fillId="0" borderId="19" xfId="1" applyFont="1" applyBorder="1" applyAlignment="1">
      <alignment horizontal="center" vertical="center" wrapText="1"/>
    </xf>
    <xf numFmtId="0" fontId="16" fillId="0" borderId="80" xfId="1" applyFont="1" applyBorder="1" applyAlignment="1" applyProtection="1">
      <alignment horizontal="center" vertical="center" wrapText="1"/>
      <protection locked="0"/>
    </xf>
    <xf numFmtId="0" fontId="16" fillId="0" borderId="4" xfId="1" applyFont="1" applyBorder="1" applyAlignment="1" applyProtection="1">
      <alignment horizontal="center" vertical="center" wrapText="1"/>
      <protection locked="0"/>
    </xf>
    <xf numFmtId="0" fontId="16" fillId="0" borderId="11" xfId="1" applyFont="1" applyFill="1" applyBorder="1" applyAlignment="1" applyProtection="1">
      <alignment horizontal="left" vertical="center"/>
      <protection locked="0"/>
    </xf>
    <xf numFmtId="0" fontId="16" fillId="0" borderId="30" xfId="1" applyFont="1" applyFill="1" applyBorder="1" applyAlignment="1" applyProtection="1">
      <alignment horizontal="left" vertical="center"/>
      <protection locked="0"/>
    </xf>
    <xf numFmtId="0" fontId="14" fillId="0" borderId="127" xfId="1" applyFont="1" applyBorder="1" applyAlignment="1" applyProtection="1">
      <alignment horizontal="left" vertical="center"/>
      <protection locked="0"/>
    </xf>
    <xf numFmtId="0" fontId="44" fillId="0" borderId="1" xfId="0" applyFont="1" applyBorder="1" applyAlignment="1">
      <alignment horizontal="right" vertical="center"/>
    </xf>
    <xf numFmtId="0" fontId="44" fillId="0" borderId="9" xfId="0" applyFont="1" applyBorder="1" applyAlignment="1">
      <alignment horizontal="right" vertical="center"/>
    </xf>
    <xf numFmtId="0" fontId="16" fillId="0" borderId="11" xfId="1" applyFont="1" applyBorder="1" applyAlignment="1" applyProtection="1">
      <alignment horizontal="left" vertical="center" wrapText="1"/>
      <protection locked="0"/>
    </xf>
    <xf numFmtId="0" fontId="16" fillId="0" borderId="30" xfId="1" applyFont="1" applyBorder="1" applyAlignment="1" applyProtection="1">
      <alignment horizontal="left" vertical="center" wrapText="1"/>
      <protection locked="0"/>
    </xf>
    <xf numFmtId="0" fontId="44" fillId="0" borderId="61" xfId="0" applyFont="1" applyBorder="1" applyAlignment="1">
      <alignment horizontal="right" vertical="center"/>
    </xf>
    <xf numFmtId="0" fontId="44" fillId="0" borderId="73" xfId="0" applyFont="1" applyBorder="1" applyAlignment="1">
      <alignment horizontal="right" vertical="center"/>
    </xf>
    <xf numFmtId="0" fontId="16" fillId="0" borderId="14" xfId="1" applyFont="1" applyBorder="1" applyAlignment="1" applyProtection="1">
      <alignment horizontal="right" vertical="center"/>
      <protection locked="0"/>
    </xf>
    <xf numFmtId="0" fontId="16" fillId="0" borderId="6" xfId="1" applyFont="1" applyBorder="1" applyAlignment="1" applyProtection="1">
      <alignment horizontal="right" vertical="center"/>
      <protection locked="0"/>
    </xf>
    <xf numFmtId="0" fontId="44" fillId="0" borderId="14" xfId="0" applyFont="1" applyBorder="1" applyAlignment="1">
      <alignment horizontal="right" vertical="center"/>
    </xf>
    <xf numFmtId="0" fontId="44" fillId="0" borderId="6" xfId="0" applyFont="1" applyBorder="1" applyAlignment="1">
      <alignment horizontal="right" vertical="center"/>
    </xf>
    <xf numFmtId="0" fontId="16" fillId="0" borderId="82" xfId="1" applyFont="1" applyFill="1" applyBorder="1" applyAlignment="1" applyProtection="1">
      <alignment horizontal="center" vertical="center" wrapText="1"/>
      <protection locked="0"/>
    </xf>
    <xf numFmtId="0" fontId="16" fillId="0" borderId="128" xfId="1" applyFont="1" applyFill="1" applyBorder="1" applyAlignment="1" applyProtection="1">
      <alignment horizontal="center" vertical="center" wrapText="1"/>
      <protection locked="0"/>
    </xf>
    <xf numFmtId="0" fontId="16" fillId="0" borderId="25" xfId="1" applyFont="1" applyFill="1" applyBorder="1" applyAlignment="1" applyProtection="1">
      <alignment horizontal="center" vertical="center" wrapText="1"/>
      <protection locked="0"/>
    </xf>
    <xf numFmtId="0" fontId="16" fillId="0" borderId="29" xfId="1" applyFont="1" applyFill="1" applyBorder="1" applyAlignment="1" applyProtection="1">
      <alignment horizontal="center" vertical="center" wrapText="1"/>
      <protection locked="0"/>
    </xf>
    <xf numFmtId="0" fontId="16" fillId="0" borderId="113" xfId="1" applyFont="1" applyFill="1" applyBorder="1" applyAlignment="1" applyProtection="1">
      <alignment horizontal="center" vertical="center" wrapText="1"/>
      <protection locked="0"/>
    </xf>
    <xf numFmtId="0" fontId="16" fillId="0" borderId="81" xfId="1" applyFont="1" applyFill="1" applyBorder="1" applyAlignment="1" applyProtection="1">
      <alignment horizontal="center" vertical="center" wrapText="1"/>
      <protection locked="0"/>
    </xf>
    <xf numFmtId="0" fontId="16" fillId="0" borderId="78" xfId="1" applyFont="1" applyFill="1" applyBorder="1" applyAlignment="1" applyProtection="1">
      <alignment horizontal="center" vertical="center" wrapText="1"/>
      <protection locked="0"/>
    </xf>
    <xf numFmtId="0" fontId="16" fillId="0" borderId="11" xfId="1" applyFont="1" applyFill="1" applyBorder="1" applyAlignment="1" applyProtection="1">
      <alignment horizontal="center" vertical="center" wrapText="1"/>
      <protection locked="0"/>
    </xf>
    <xf numFmtId="0" fontId="16" fillId="0" borderId="30" xfId="1" applyFont="1" applyFill="1" applyBorder="1" applyAlignment="1" applyProtection="1">
      <alignment horizontal="center" vertical="center" wrapText="1"/>
      <protection locked="0"/>
    </xf>
    <xf numFmtId="0" fontId="16" fillId="0" borderId="26" xfId="1" applyFont="1" applyFill="1" applyBorder="1" applyAlignment="1" applyProtection="1">
      <alignment horizontal="center" vertical="center" wrapText="1"/>
      <protection locked="0"/>
    </xf>
    <xf numFmtId="0" fontId="16" fillId="0" borderId="8" xfId="1" applyFont="1" applyFill="1" applyBorder="1" applyAlignment="1" applyProtection="1">
      <alignment horizontal="center" vertical="center" wrapText="1"/>
      <protection locked="0"/>
    </xf>
    <xf numFmtId="0" fontId="14" fillId="0" borderId="65" xfId="1" applyFont="1" applyFill="1" applyBorder="1" applyAlignment="1" applyProtection="1">
      <alignment horizontal="center" vertical="center" wrapText="1"/>
      <protection locked="0"/>
    </xf>
    <xf numFmtId="0" fontId="14" fillId="0" borderId="63" xfId="1" applyFont="1" applyFill="1" applyBorder="1" applyAlignment="1" applyProtection="1">
      <alignment horizontal="center" vertical="center" wrapText="1"/>
      <protection locked="0"/>
    </xf>
    <xf numFmtId="0" fontId="14" fillId="0" borderId="64" xfId="1" applyFont="1" applyFill="1" applyBorder="1" applyAlignment="1" applyProtection="1">
      <alignment horizontal="center" vertical="center" wrapText="1"/>
      <protection locked="0"/>
    </xf>
    <xf numFmtId="0" fontId="16" fillId="0" borderId="82" xfId="1" applyFont="1" applyBorder="1" applyAlignment="1" applyProtection="1">
      <alignment horizontal="center" vertical="center"/>
      <protection locked="0"/>
    </xf>
    <xf numFmtId="0" fontId="16" fillId="0" borderId="115" xfId="1" applyFont="1" applyBorder="1" applyAlignment="1" applyProtection="1">
      <alignment horizontal="center" vertical="center"/>
      <protection locked="0"/>
    </xf>
    <xf numFmtId="0" fontId="16" fillId="0" borderId="128" xfId="1" applyFont="1" applyBorder="1" applyAlignment="1" applyProtection="1">
      <alignment horizontal="center" vertical="center"/>
      <protection locked="0"/>
    </xf>
    <xf numFmtId="0" fontId="16" fillId="0" borderId="84" xfId="1" applyFont="1" applyBorder="1" applyAlignment="1" applyProtection="1">
      <alignment horizontal="center" vertical="center"/>
      <protection locked="0"/>
    </xf>
    <xf numFmtId="0" fontId="16" fillId="0" borderId="0" xfId="1" applyFont="1" applyBorder="1" applyAlignment="1" applyProtection="1">
      <alignment horizontal="center" vertical="center"/>
      <protection locked="0"/>
    </xf>
    <xf numFmtId="0" fontId="16" fillId="0" borderId="50" xfId="1" applyFont="1" applyBorder="1" applyAlignment="1" applyProtection="1">
      <alignment horizontal="center" vertical="center"/>
      <protection locked="0"/>
    </xf>
    <xf numFmtId="0" fontId="16" fillId="0" borderId="119" xfId="1" applyFont="1" applyBorder="1" applyAlignment="1" applyProtection="1">
      <alignment horizontal="center" vertical="center"/>
      <protection locked="0"/>
    </xf>
    <xf numFmtId="0" fontId="16" fillId="0" borderId="127" xfId="1" applyFont="1" applyBorder="1" applyAlignment="1" applyProtection="1">
      <alignment horizontal="center" vertical="center"/>
      <protection locked="0"/>
    </xf>
    <xf numFmtId="0" fontId="16" fillId="0" borderId="39" xfId="1" applyFont="1" applyBorder="1" applyAlignment="1" applyProtection="1">
      <alignment horizontal="center" vertical="center"/>
      <protection locked="0"/>
    </xf>
    <xf numFmtId="0" fontId="16" fillId="0" borderId="74" xfId="1" applyFont="1" applyBorder="1" applyAlignment="1" applyProtection="1">
      <alignment horizontal="center" vertical="center" wrapText="1"/>
      <protection locked="0"/>
    </xf>
    <xf numFmtId="0" fontId="16" fillId="0" borderId="71" xfId="1" applyFont="1" applyBorder="1" applyAlignment="1" applyProtection="1">
      <alignment horizontal="center" vertical="center" wrapText="1"/>
      <protection locked="0"/>
    </xf>
    <xf numFmtId="0" fontId="16" fillId="0" borderId="23" xfId="1" applyFont="1" applyBorder="1" applyAlignment="1" applyProtection="1">
      <alignment horizontal="center" vertical="center" wrapText="1"/>
      <protection locked="0"/>
    </xf>
    <xf numFmtId="0" fontId="14" fillId="0" borderId="115" xfId="1" applyFont="1" applyFill="1" applyBorder="1" applyAlignment="1" applyProtection="1">
      <alignment horizontal="center" vertical="center" wrapText="1"/>
      <protection locked="0"/>
    </xf>
    <xf numFmtId="0" fontId="14" fillId="0" borderId="0" xfId="1" applyFont="1" applyFill="1" applyBorder="1" applyAlignment="1" applyProtection="1">
      <alignment horizontal="center" vertical="center" wrapText="1"/>
      <protection locked="0"/>
    </xf>
    <xf numFmtId="0" fontId="14" fillId="0" borderId="127" xfId="1" applyFont="1" applyFill="1" applyBorder="1" applyAlignment="1" applyProtection="1">
      <alignment horizontal="center" vertical="center" wrapText="1"/>
      <protection locked="0"/>
    </xf>
    <xf numFmtId="0" fontId="14" fillId="0" borderId="72" xfId="1" applyFont="1" applyBorder="1" applyAlignment="1" applyProtection="1">
      <alignment horizontal="center" vertical="center" wrapText="1"/>
      <protection locked="0"/>
    </xf>
    <xf numFmtId="0" fontId="14" fillId="0" borderId="10" xfId="1" applyFont="1" applyBorder="1" applyAlignment="1" applyProtection="1">
      <alignment horizontal="center" vertical="center" wrapText="1"/>
      <protection locked="0"/>
    </xf>
    <xf numFmtId="0" fontId="14" fillId="0" borderId="24" xfId="1" applyFont="1" applyBorder="1" applyAlignment="1" applyProtection="1">
      <alignment horizontal="center" vertical="center" wrapText="1"/>
      <protection locked="0"/>
    </xf>
    <xf numFmtId="0" fontId="44" fillId="0" borderId="4" xfId="1" applyFont="1" applyFill="1" applyBorder="1" applyAlignment="1" applyProtection="1">
      <alignment horizontal="left" vertical="center"/>
      <protection locked="0"/>
    </xf>
    <xf numFmtId="0" fontId="44" fillId="0" borderId="3" xfId="1" applyFont="1" applyFill="1" applyBorder="1" applyAlignment="1" applyProtection="1">
      <alignment horizontal="left" vertical="center"/>
      <protection locked="0"/>
    </xf>
    <xf numFmtId="0" fontId="16" fillId="0" borderId="113" xfId="1" applyFont="1" applyFill="1" applyBorder="1" applyAlignment="1" applyProtection="1">
      <alignment horizontal="center" vertical="center"/>
      <protection locked="0"/>
    </xf>
    <xf numFmtId="0" fontId="16" fillId="0" borderId="81" xfId="1" applyFont="1" applyFill="1" applyBorder="1" applyAlignment="1" applyProtection="1">
      <alignment horizontal="center" vertical="center"/>
      <protection locked="0"/>
    </xf>
    <xf numFmtId="0" fontId="16" fillId="0" borderId="78" xfId="1" applyFont="1" applyFill="1" applyBorder="1" applyAlignment="1" applyProtection="1">
      <alignment horizontal="center" vertical="center"/>
      <protection locked="0"/>
    </xf>
    <xf numFmtId="0" fontId="14" fillId="0" borderId="32" xfId="1" applyFont="1" applyBorder="1" applyAlignment="1" applyProtection="1">
      <alignment horizontal="left" vertical="center"/>
      <protection locked="0"/>
    </xf>
    <xf numFmtId="0" fontId="14" fillId="0" borderId="34" xfId="1" applyFont="1" applyBorder="1" applyAlignment="1" applyProtection="1">
      <alignment horizontal="left" vertical="center"/>
      <protection locked="0"/>
    </xf>
    <xf numFmtId="0" fontId="14" fillId="0" borderId="56" xfId="1" applyFont="1" applyBorder="1" applyAlignment="1" applyProtection="1">
      <alignment horizontal="left" vertical="center"/>
      <protection locked="0"/>
    </xf>
    <xf numFmtId="0" fontId="16" fillId="0" borderId="14" xfId="1" applyFont="1" applyBorder="1" applyAlignment="1">
      <alignment horizontal="center" vertical="center" wrapText="1"/>
    </xf>
    <xf numFmtId="0" fontId="16" fillId="0" borderId="61" xfId="1" applyFont="1" applyFill="1" applyBorder="1" applyAlignment="1" applyProtection="1">
      <alignment horizontal="center" vertical="center" wrapText="1"/>
      <protection locked="0"/>
    </xf>
    <xf numFmtId="0" fontId="16" fillId="0" borderId="75" xfId="1" applyFont="1" applyFill="1" applyBorder="1" applyAlignment="1" applyProtection="1">
      <alignment horizontal="center" vertical="center" wrapText="1"/>
      <protection locked="0"/>
    </xf>
    <xf numFmtId="0" fontId="16" fillId="0" borderId="14" xfId="1" applyFont="1" applyFill="1" applyBorder="1" applyAlignment="1" applyProtection="1">
      <alignment horizontal="center" vertical="center" wrapText="1"/>
      <protection locked="0"/>
    </xf>
    <xf numFmtId="0" fontId="16" fillId="0" borderId="7" xfId="1" applyFont="1" applyFill="1" applyBorder="1" applyAlignment="1" applyProtection="1">
      <alignment horizontal="center" vertical="center" wrapText="1"/>
      <protection locked="0"/>
    </xf>
    <xf numFmtId="0" fontId="16" fillId="0" borderId="36" xfId="1" applyFont="1" applyBorder="1" applyAlignment="1">
      <alignment horizontal="left" vertical="center" wrapText="1"/>
    </xf>
    <xf numFmtId="0" fontId="44" fillId="0" borderId="6" xfId="1" applyFont="1" applyFill="1" applyBorder="1" applyAlignment="1" applyProtection="1">
      <alignment horizontal="left" vertical="center"/>
      <protection locked="0"/>
    </xf>
    <xf numFmtId="0" fontId="44" fillId="0" borderId="7" xfId="1" applyFont="1" applyFill="1" applyBorder="1" applyAlignment="1" applyProtection="1">
      <alignment horizontal="left" vertical="center"/>
      <protection locked="0"/>
    </xf>
    <xf numFmtId="0" fontId="44" fillId="0" borderId="11" xfId="1" applyFont="1" applyFill="1" applyBorder="1" applyAlignment="1" applyProtection="1">
      <alignment horizontal="left" vertical="center"/>
      <protection locked="0"/>
    </xf>
    <xf numFmtId="0" fontId="44" fillId="0" borderId="30" xfId="1" applyFont="1" applyFill="1" applyBorder="1" applyAlignment="1" applyProtection="1">
      <alignment horizontal="left" vertical="center"/>
      <protection locked="0"/>
    </xf>
    <xf numFmtId="0" fontId="16" fillId="0" borderId="14" xfId="1" applyFont="1" applyBorder="1" applyAlignment="1">
      <alignment horizontal="left" vertical="center" wrapText="1"/>
    </xf>
    <xf numFmtId="0" fontId="16" fillId="0" borderId="6" xfId="1" applyFont="1" applyBorder="1" applyAlignment="1">
      <alignment horizontal="left" vertical="center" wrapText="1"/>
    </xf>
    <xf numFmtId="0" fontId="16" fillId="0" borderId="7" xfId="1" applyFont="1" applyBorder="1" applyAlignment="1">
      <alignment horizontal="left" vertical="center" wrapText="1"/>
    </xf>
    <xf numFmtId="0" fontId="16" fillId="0" borderId="50" xfId="1" applyFont="1" applyBorder="1" applyAlignment="1" applyProtection="1">
      <alignment horizontal="center" vertical="center" wrapText="1"/>
      <protection locked="0"/>
    </xf>
    <xf numFmtId="0" fontId="16" fillId="0" borderId="29" xfId="1" applyFont="1" applyBorder="1" applyAlignment="1" applyProtection="1">
      <alignment horizontal="center" vertical="center" wrapText="1"/>
      <protection locked="0"/>
    </xf>
    <xf numFmtId="0" fontId="16" fillId="0" borderId="76" xfId="1" applyFont="1" applyBorder="1" applyAlignment="1" applyProtection="1">
      <alignment horizontal="center" vertical="center" wrapText="1"/>
      <protection locked="0"/>
    </xf>
    <xf numFmtId="0" fontId="16" fillId="0" borderId="78" xfId="1" applyFont="1" applyBorder="1" applyAlignment="1" applyProtection="1">
      <alignment horizontal="center" vertical="center" wrapText="1"/>
      <protection locked="0"/>
    </xf>
    <xf numFmtId="0" fontId="16" fillId="0" borderId="74" xfId="1" applyFont="1" applyBorder="1" applyAlignment="1" applyProtection="1">
      <alignment horizontal="center" vertical="center"/>
      <protection locked="0"/>
    </xf>
    <xf numFmtId="0" fontId="16" fillId="0" borderId="71" xfId="1" applyFont="1" applyBorder="1" applyAlignment="1" applyProtection="1">
      <alignment horizontal="center" vertical="center"/>
      <protection locked="0"/>
    </xf>
    <xf numFmtId="0" fontId="16" fillId="0" borderId="23" xfId="1" applyFont="1" applyBorder="1" applyAlignment="1" applyProtection="1">
      <alignment horizontal="center" vertical="center"/>
      <protection locked="0"/>
    </xf>
    <xf numFmtId="0" fontId="25" fillId="0" borderId="82" xfId="1" applyFont="1" applyBorder="1" applyAlignment="1" applyProtection="1">
      <alignment horizontal="center" vertical="center"/>
      <protection locked="0"/>
    </xf>
    <xf numFmtId="0" fontId="25" fillId="0" borderId="68" xfId="1" applyFont="1" applyBorder="1" applyAlignment="1" applyProtection="1">
      <alignment horizontal="center" vertical="center"/>
      <protection locked="0"/>
    </xf>
    <xf numFmtId="0" fontId="25" fillId="0" borderId="84" xfId="1" applyFont="1" applyBorder="1" applyAlignment="1" applyProtection="1">
      <alignment horizontal="center" vertical="center"/>
      <protection locked="0"/>
    </xf>
    <xf numFmtId="0" fontId="25" fillId="0" borderId="120" xfId="1" applyFont="1" applyBorder="1" applyAlignment="1" applyProtection="1">
      <alignment horizontal="center" vertical="center"/>
      <protection locked="0"/>
    </xf>
    <xf numFmtId="0" fontId="25" fillId="0" borderId="119" xfId="1" applyFont="1" applyBorder="1" applyAlignment="1" applyProtection="1">
      <alignment horizontal="center" vertical="center"/>
      <protection locked="0"/>
    </xf>
    <xf numFmtId="0" fontId="25" fillId="0" borderId="62" xfId="1" applyFont="1" applyBorder="1" applyAlignment="1" applyProtection="1">
      <alignment horizontal="center" vertical="center"/>
      <protection locked="0"/>
    </xf>
    <xf numFmtId="0" fontId="5" fillId="0" borderId="0" xfId="1" applyFont="1" applyAlignment="1" applyProtection="1">
      <alignment horizontal="left" vertical="center" wrapText="1"/>
      <protection locked="0"/>
    </xf>
    <xf numFmtId="0" fontId="16" fillId="0" borderId="76" xfId="1" applyFont="1" applyBorder="1" applyAlignment="1" applyProtection="1">
      <alignment horizontal="center" vertical="center"/>
      <protection locked="0"/>
    </xf>
    <xf numFmtId="0" fontId="16" fillId="0" borderId="81" xfId="1" applyFont="1" applyBorder="1" applyAlignment="1" applyProtection="1">
      <alignment horizontal="center" vertical="center"/>
      <protection locked="0"/>
    </xf>
    <xf numFmtId="0" fontId="16" fillId="0" borderId="89" xfId="1" applyFont="1" applyBorder="1" applyAlignment="1" applyProtection="1">
      <alignment horizontal="center" vertical="center"/>
      <protection locked="0"/>
    </xf>
    <xf numFmtId="0" fontId="16" fillId="7" borderId="26" xfId="1" applyFont="1" applyFill="1" applyBorder="1" applyAlignment="1" applyProtection="1">
      <alignment horizontal="left" vertical="center" wrapText="1" indent="1" readingOrder="1"/>
      <protection locked="0"/>
    </xf>
    <xf numFmtId="0" fontId="16" fillId="7" borderId="30" xfId="1" applyFont="1" applyFill="1" applyBorder="1" applyAlignment="1" applyProtection="1">
      <alignment horizontal="left" vertical="center" wrapText="1" indent="1" readingOrder="1"/>
      <protection locked="0"/>
    </xf>
    <xf numFmtId="0" fontId="16" fillId="7" borderId="27" xfId="1" applyFont="1" applyFill="1" applyBorder="1" applyAlignment="1" applyProtection="1">
      <alignment horizontal="left" vertical="center" wrapText="1" indent="1" readingOrder="1"/>
      <protection locked="0"/>
    </xf>
    <xf numFmtId="0" fontId="16" fillId="7" borderId="31" xfId="1" applyFont="1" applyFill="1" applyBorder="1" applyAlignment="1" applyProtection="1">
      <alignment horizontal="left" vertical="center" wrapText="1" indent="1" readingOrder="1"/>
      <protection locked="0"/>
    </xf>
    <xf numFmtId="0" fontId="16" fillId="7" borderId="132" xfId="1" applyFont="1" applyFill="1" applyBorder="1" applyAlignment="1" applyProtection="1">
      <alignment horizontal="left" vertical="center" wrapText="1" indent="1" readingOrder="1"/>
      <protection locked="0"/>
    </xf>
    <xf numFmtId="0" fontId="16" fillId="7" borderId="79" xfId="1" applyFont="1" applyFill="1" applyBorder="1" applyAlignment="1" applyProtection="1">
      <alignment horizontal="left" vertical="center" wrapText="1" indent="1" readingOrder="1"/>
      <protection locked="0"/>
    </xf>
    <xf numFmtId="0" fontId="16" fillId="0" borderId="13" xfId="1" applyFont="1" applyFill="1" applyBorder="1" applyAlignment="1" applyProtection="1">
      <alignment horizontal="center" vertical="center"/>
      <protection locked="0"/>
    </xf>
    <xf numFmtId="0" fontId="16" fillId="0" borderId="4" xfId="1" applyFont="1" applyFill="1" applyBorder="1" applyAlignment="1" applyProtection="1">
      <alignment horizontal="center" vertical="center"/>
      <protection locked="0"/>
    </xf>
    <xf numFmtId="2" fontId="16" fillId="0" borderId="13" xfId="1" applyNumberFormat="1" applyFont="1" applyBorder="1" applyAlignment="1" applyProtection="1">
      <alignment horizontal="center" vertical="center" wrapText="1"/>
      <protection locked="0"/>
    </xf>
    <xf numFmtId="2" fontId="16" fillId="0" borderId="4" xfId="1" applyNumberFormat="1" applyFont="1" applyBorder="1" applyAlignment="1" applyProtection="1">
      <alignment horizontal="center" vertical="center" wrapText="1"/>
      <protection locked="0"/>
    </xf>
    <xf numFmtId="0" fontId="16" fillId="0" borderId="13" xfId="1" applyFont="1" applyBorder="1" applyAlignment="1" applyProtection="1">
      <alignment horizontal="center" vertical="center"/>
      <protection locked="0"/>
    </xf>
    <xf numFmtId="0" fontId="16" fillId="0" borderId="4" xfId="1" applyFont="1" applyBorder="1" applyAlignment="1" applyProtection="1">
      <alignment horizontal="center" vertical="center"/>
      <protection locked="0"/>
    </xf>
    <xf numFmtId="0" fontId="16" fillId="7" borderId="138" xfId="1" applyFont="1" applyFill="1" applyBorder="1" applyAlignment="1" applyProtection="1">
      <alignment horizontal="left" vertical="center" wrapText="1" indent="1" readingOrder="1"/>
      <protection locked="0"/>
    </xf>
    <xf numFmtId="0" fontId="16" fillId="7" borderId="139" xfId="1" applyFont="1" applyFill="1" applyBorder="1" applyAlignment="1" applyProtection="1">
      <alignment horizontal="left" vertical="center" wrapText="1" indent="1" readingOrder="1"/>
      <protection locked="0"/>
    </xf>
    <xf numFmtId="0" fontId="16" fillId="0" borderId="166" xfId="1" applyFont="1" applyFill="1" applyBorder="1" applyAlignment="1" applyProtection="1">
      <alignment horizontal="center" vertical="center" wrapText="1"/>
      <protection locked="0"/>
    </xf>
    <xf numFmtId="0" fontId="16" fillId="0" borderId="166" xfId="1" applyFont="1" applyBorder="1" applyAlignment="1" applyProtection="1">
      <alignment horizontal="center" vertical="center" wrapText="1"/>
      <protection locked="0"/>
    </xf>
    <xf numFmtId="0" fontId="16" fillId="0" borderId="151" xfId="1" applyFont="1" applyFill="1" applyBorder="1" applyAlignment="1" applyProtection="1">
      <alignment horizontal="center" vertical="center" wrapText="1"/>
      <protection locked="0"/>
    </xf>
    <xf numFmtId="0" fontId="16" fillId="0" borderId="150" xfId="1" applyFont="1" applyFill="1" applyBorder="1" applyAlignment="1" applyProtection="1">
      <alignment horizontal="center" vertical="center" wrapText="1"/>
      <protection locked="0"/>
    </xf>
    <xf numFmtId="0" fontId="16" fillId="0" borderId="155" xfId="1" applyFont="1" applyBorder="1" applyAlignment="1" applyProtection="1">
      <alignment horizontal="center" vertical="center" wrapText="1"/>
      <protection locked="0"/>
    </xf>
    <xf numFmtId="0" fontId="16" fillId="0" borderId="156" xfId="1" applyFont="1" applyBorder="1" applyAlignment="1" applyProtection="1">
      <alignment horizontal="center" vertical="center"/>
      <protection locked="0"/>
    </xf>
    <xf numFmtId="0" fontId="16" fillId="0" borderId="0" xfId="1" applyFont="1" applyFill="1" applyBorder="1" applyAlignment="1">
      <alignment horizontal="left" vertical="center" wrapText="1"/>
    </xf>
    <xf numFmtId="0" fontId="16" fillId="0" borderId="146" xfId="1" applyFont="1" applyBorder="1" applyAlignment="1">
      <alignment horizontal="center" vertical="center"/>
    </xf>
    <xf numFmtId="0" fontId="16" fillId="0" borderId="164" xfId="1" applyFont="1" applyBorder="1" applyAlignment="1" applyProtection="1">
      <alignment horizontal="center" vertical="center" wrapText="1"/>
      <protection locked="0"/>
    </xf>
    <xf numFmtId="0" fontId="16" fillId="0" borderId="165" xfId="1" applyFont="1" applyBorder="1" applyAlignment="1" applyProtection="1">
      <alignment horizontal="center" vertical="center" wrapText="1"/>
      <protection locked="0"/>
    </xf>
    <xf numFmtId="0" fontId="16" fillId="0" borderId="153" xfId="1" applyFont="1" applyBorder="1" applyAlignment="1" applyProtection="1">
      <alignment horizontal="center" vertical="center"/>
      <protection locked="0"/>
    </xf>
    <xf numFmtId="0" fontId="14" fillId="0" borderId="73" xfId="1" applyFont="1" applyFill="1" applyBorder="1" applyAlignment="1">
      <alignment horizontal="center" vertical="center" wrapText="1"/>
    </xf>
    <xf numFmtId="0" fontId="14" fillId="0" borderId="6" xfId="1" applyFont="1" applyFill="1" applyBorder="1" applyAlignment="1">
      <alignment horizontal="center" vertical="center" wrapText="1"/>
    </xf>
    <xf numFmtId="0" fontId="14" fillId="0" borderId="13" xfId="1" applyFont="1" applyFill="1" applyBorder="1" applyAlignment="1">
      <alignment horizontal="center" vertical="center" wrapText="1"/>
    </xf>
    <xf numFmtId="0" fontId="16" fillId="4" borderId="82" xfId="1" applyFont="1" applyFill="1" applyBorder="1" applyAlignment="1">
      <alignment horizontal="center" vertical="center" wrapText="1"/>
    </xf>
    <xf numFmtId="0" fontId="16" fillId="4" borderId="84" xfId="1" applyFont="1" applyFill="1" applyBorder="1" applyAlignment="1">
      <alignment horizontal="center" vertical="center" wrapText="1"/>
    </xf>
    <xf numFmtId="0" fontId="16" fillId="0" borderId="76" xfId="1" applyFont="1" applyFill="1" applyBorder="1" applyAlignment="1">
      <alignment horizontal="center" vertical="center"/>
    </xf>
    <xf numFmtId="0" fontId="16" fillId="0" borderId="89" xfId="1" applyFont="1" applyFill="1" applyBorder="1" applyAlignment="1">
      <alignment horizontal="center" vertical="center"/>
    </xf>
    <xf numFmtId="0" fontId="16" fillId="4" borderId="63" xfId="1" applyFont="1" applyFill="1" applyBorder="1" applyAlignment="1">
      <alignment horizontal="center" vertical="center" wrapText="1"/>
    </xf>
    <xf numFmtId="0" fontId="16" fillId="4" borderId="97" xfId="1" applyFont="1" applyFill="1" applyBorder="1" applyAlignment="1">
      <alignment horizontal="center" vertical="center" wrapText="1"/>
    </xf>
    <xf numFmtId="0" fontId="16" fillId="0" borderId="74" xfId="1" applyFont="1" applyFill="1" applyBorder="1" applyAlignment="1" applyProtection="1">
      <alignment horizontal="center" vertical="center" wrapText="1"/>
      <protection locked="0"/>
    </xf>
    <xf numFmtId="0" fontId="16" fillId="0" borderId="71" xfId="1" applyFont="1" applyFill="1" applyBorder="1" applyAlignment="1" applyProtection="1">
      <alignment horizontal="center" vertical="center" wrapText="1"/>
      <protection locked="0"/>
    </xf>
    <xf numFmtId="0" fontId="16" fillId="0" borderId="61" xfId="1" applyFont="1" applyBorder="1" applyAlignment="1" applyProtection="1">
      <alignment horizontal="left" vertical="center" indent="1"/>
      <protection locked="0"/>
    </xf>
    <xf numFmtId="0" fontId="16" fillId="0" borderId="14" xfId="1" applyFont="1" applyBorder="1" applyAlignment="1" applyProtection="1">
      <alignment horizontal="left" vertical="center" indent="1"/>
      <protection locked="0"/>
    </xf>
    <xf numFmtId="0" fontId="16" fillId="0" borderId="1" xfId="1" applyFont="1" applyBorder="1" applyAlignment="1" applyProtection="1">
      <alignment horizontal="left" vertical="center" indent="1"/>
      <protection locked="0"/>
    </xf>
    <xf numFmtId="0" fontId="16" fillId="0" borderId="18" xfId="1" applyFont="1" applyBorder="1" applyAlignment="1" applyProtection="1">
      <alignment horizontal="left" vertical="center"/>
      <protection locked="0"/>
    </xf>
    <xf numFmtId="0" fontId="16" fillId="0" borderId="33" xfId="1" applyFont="1" applyBorder="1" applyAlignment="1" applyProtection="1">
      <alignment horizontal="left" vertical="center"/>
      <protection locked="0"/>
    </xf>
    <xf numFmtId="0" fontId="16" fillId="0" borderId="18" xfId="1" applyFont="1" applyBorder="1" applyAlignment="1" applyProtection="1">
      <alignment horizontal="left" vertical="center" indent="1"/>
      <protection locked="0"/>
    </xf>
    <xf numFmtId="0" fontId="16" fillId="0" borderId="33" xfId="1" applyFont="1" applyBorder="1" applyAlignment="1" applyProtection="1">
      <alignment horizontal="left" vertical="center" indent="1"/>
      <protection locked="0"/>
    </xf>
    <xf numFmtId="0" fontId="16" fillId="0" borderId="113" xfId="1" applyFont="1" applyBorder="1" applyAlignment="1" applyProtection="1">
      <alignment horizontal="left" vertical="center" indent="1"/>
      <protection locked="0"/>
    </xf>
    <xf numFmtId="0" fontId="16" fillId="0" borderId="26" xfId="1" applyFont="1" applyBorder="1" applyAlignment="1" applyProtection="1">
      <alignment horizontal="left" vertical="center" indent="1"/>
      <protection locked="0"/>
    </xf>
    <xf numFmtId="0" fontId="16" fillId="0" borderId="132" xfId="1" applyFont="1" applyBorder="1" applyAlignment="1" applyProtection="1">
      <alignment horizontal="left" vertical="center" indent="1"/>
      <protection locked="0"/>
    </xf>
    <xf numFmtId="0" fontId="16" fillId="0" borderId="71" xfId="1" applyFont="1" applyBorder="1" applyAlignment="1" applyProtection="1">
      <alignment horizontal="left" vertical="center" indent="1"/>
      <protection locked="0"/>
    </xf>
    <xf numFmtId="0" fontId="16" fillId="0" borderId="23" xfId="1" applyFont="1" applyBorder="1" applyAlignment="1" applyProtection="1">
      <alignment horizontal="left" vertical="center" indent="1"/>
      <protection locked="0"/>
    </xf>
    <xf numFmtId="0" fontId="16" fillId="0" borderId="35" xfId="1" applyFont="1" applyBorder="1" applyAlignment="1" applyProtection="1">
      <alignment horizontal="left" vertical="center" indent="1"/>
      <protection locked="0"/>
    </xf>
    <xf numFmtId="0" fontId="16" fillId="0" borderId="65" xfId="1" applyFont="1" applyFill="1" applyBorder="1" applyAlignment="1" applyProtection="1">
      <alignment horizontal="left" vertical="center" indent="1"/>
      <protection locked="0"/>
    </xf>
    <xf numFmtId="0" fontId="16" fillId="0" borderId="88" xfId="1" applyFont="1" applyFill="1" applyBorder="1" applyAlignment="1" applyProtection="1">
      <alignment horizontal="left" vertical="center" indent="1"/>
      <protection locked="0"/>
    </xf>
    <xf numFmtId="0" fontId="16" fillId="0" borderId="88" xfId="1" applyFont="1" applyBorder="1" applyAlignment="1">
      <alignment horizontal="left" vertical="center" indent="1"/>
    </xf>
    <xf numFmtId="0" fontId="16" fillId="0" borderId="37" xfId="1" applyFont="1" applyBorder="1" applyAlignment="1">
      <alignment horizontal="left" vertical="center" indent="1"/>
    </xf>
    <xf numFmtId="0" fontId="12" fillId="0" borderId="18" xfId="1" applyFont="1" applyBorder="1" applyAlignment="1" applyProtection="1">
      <alignment horizontal="left" vertical="center" wrapText="1" indent="1"/>
      <protection locked="0"/>
    </xf>
    <xf numFmtId="0" fontId="12" fillId="0" borderId="33" xfId="1" applyFont="1" applyBorder="1" applyAlignment="1" applyProtection="1">
      <alignment horizontal="left" vertical="center" wrapText="1" indent="1"/>
      <protection locked="0"/>
    </xf>
    <xf numFmtId="0" fontId="16" fillId="0" borderId="19" xfId="1" applyFont="1" applyBorder="1" applyAlignment="1" applyProtection="1">
      <alignment horizontal="left" vertical="center" indent="1"/>
      <protection locked="0"/>
    </xf>
    <xf numFmtId="0" fontId="16" fillId="0" borderId="37" xfId="1" applyFont="1" applyFill="1" applyBorder="1" applyAlignment="1" applyProtection="1">
      <alignment horizontal="left" vertical="center" indent="1"/>
      <protection locked="0"/>
    </xf>
    <xf numFmtId="0" fontId="16" fillId="0" borderId="82" xfId="1" applyFont="1" applyBorder="1" applyAlignment="1" applyProtection="1">
      <alignment horizontal="left" vertical="center" indent="1"/>
      <protection locked="0"/>
    </xf>
    <xf numFmtId="0" fontId="16" fillId="0" borderId="84" xfId="1" applyFont="1" applyBorder="1" applyAlignment="1" applyProtection="1">
      <alignment horizontal="left" vertical="center" indent="1"/>
      <protection locked="0"/>
    </xf>
    <xf numFmtId="0" fontId="16" fillId="0" borderId="119" xfId="1" applyFont="1" applyBorder="1" applyAlignment="1" applyProtection="1">
      <alignment horizontal="left" vertical="center" indent="1"/>
      <protection locked="0"/>
    </xf>
  </cellXfs>
  <cellStyles count="7">
    <cellStyle name="Normální" xfId="0" builtinId="0"/>
    <cellStyle name="normální 2" xfId="1"/>
    <cellStyle name="normální 2 2" xfId="5"/>
    <cellStyle name="normální 3" xfId="2"/>
    <cellStyle name="Normální 4" xfId="6"/>
    <cellStyle name="normální_Konečná verze NOVYKAZY" xfId="3"/>
    <cellStyle name="normální_tabulka do výroční zprávy rozboru hospodaření" xfId="4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2101473</xdr:colOff>
      <xdr:row>40</xdr:row>
      <xdr:rowOff>147945</xdr:rowOff>
    </xdr:from>
    <xdr:ext cx="4757180" cy="264560"/>
    <xdr:sp macro="" textlink="">
      <xdr:nvSpPr>
        <xdr:cNvPr id="2" name="TextovéPole 1"/>
        <xdr:cNvSpPr txBox="1"/>
      </xdr:nvSpPr>
      <xdr:spPr>
        <a:xfrm rot="10597951">
          <a:off x="4320798" y="8415645"/>
          <a:ext cx="475718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spAutoFit/>
        </a:bodyPr>
        <a:lstStyle/>
        <a:p>
          <a:endParaRPr lang="cs-CZ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123825</xdr:rowOff>
    </xdr:from>
    <xdr:to>
      <xdr:col>0</xdr:col>
      <xdr:colOff>0</xdr:colOff>
      <xdr:row>27</xdr:row>
      <xdr:rowOff>0</xdr:rowOff>
    </xdr:to>
    <xdr:sp macro="" textlink="">
      <xdr:nvSpPr>
        <xdr:cNvPr id="58984" name="Line 1"/>
        <xdr:cNvSpPr>
          <a:spLocks noChangeShapeType="1"/>
        </xdr:cNvSpPr>
      </xdr:nvSpPr>
      <xdr:spPr bwMode="auto">
        <a:xfrm>
          <a:off x="0" y="466725"/>
          <a:ext cx="0" cy="40195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2</xdr:row>
      <xdr:rowOff>85725</xdr:rowOff>
    </xdr:from>
    <xdr:to>
      <xdr:col>0</xdr:col>
      <xdr:colOff>0</xdr:colOff>
      <xdr:row>27</xdr:row>
      <xdr:rowOff>0</xdr:rowOff>
    </xdr:to>
    <xdr:sp macro="" textlink="">
      <xdr:nvSpPr>
        <xdr:cNvPr id="58985" name="Line 2"/>
        <xdr:cNvSpPr>
          <a:spLocks noChangeShapeType="1"/>
        </xdr:cNvSpPr>
      </xdr:nvSpPr>
      <xdr:spPr bwMode="auto">
        <a:xfrm flipV="1">
          <a:off x="0" y="428625"/>
          <a:ext cx="0" cy="40576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7.bin"/><Relationship Id="rId1" Type="http://schemas.openxmlformats.org/officeDocument/2006/relationships/printerSettings" Target="../printerSettings/printerSettings16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9.bin"/><Relationship Id="rId1" Type="http://schemas.openxmlformats.org/officeDocument/2006/relationships/printerSettings" Target="../printerSettings/printerSettings18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1.bin"/><Relationship Id="rId1" Type="http://schemas.openxmlformats.org/officeDocument/2006/relationships/printerSettings" Target="../printerSettings/printerSettings20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3.bin"/><Relationship Id="rId1" Type="http://schemas.openxmlformats.org/officeDocument/2006/relationships/printerSettings" Target="../printerSettings/printerSettings22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5.bin"/><Relationship Id="rId1" Type="http://schemas.openxmlformats.org/officeDocument/2006/relationships/printerSettings" Target="../printerSettings/printerSettings2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8.bin"/><Relationship Id="rId1" Type="http://schemas.openxmlformats.org/officeDocument/2006/relationships/printerSettings" Target="../printerSettings/printerSettings2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0.bin"/><Relationship Id="rId1" Type="http://schemas.openxmlformats.org/officeDocument/2006/relationships/printerSettings" Target="../printerSettings/printerSettings29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32.bin"/><Relationship Id="rId1" Type="http://schemas.openxmlformats.org/officeDocument/2006/relationships/printerSettings" Target="../printerSettings/printerSettings3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4.bin"/><Relationship Id="rId1" Type="http://schemas.openxmlformats.org/officeDocument/2006/relationships/printerSettings" Target="../printerSettings/printerSettings33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6.bin"/><Relationship Id="rId1" Type="http://schemas.openxmlformats.org/officeDocument/2006/relationships/printerSettings" Target="../printerSettings/printerSettings35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8.bin"/><Relationship Id="rId1" Type="http://schemas.openxmlformats.org/officeDocument/2006/relationships/printerSettings" Target="../printerSettings/printerSettings37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0.bin"/><Relationship Id="rId1" Type="http://schemas.openxmlformats.org/officeDocument/2006/relationships/printerSettings" Target="../printerSettings/printerSettings39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2.bin"/><Relationship Id="rId1" Type="http://schemas.openxmlformats.org/officeDocument/2006/relationships/printerSettings" Target="../printerSettings/printerSettings4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7"/>
  <sheetViews>
    <sheetView tabSelected="1" zoomScale="70" zoomScaleNormal="70" workbookViewId="0">
      <pane ySplit="5" topLeftCell="A123" activePane="bottomLeft" state="frozenSplit"/>
      <selection pane="bottomLeft" activeCell="A147" sqref="A147"/>
    </sheetView>
  </sheetViews>
  <sheetFormatPr defaultRowHeight="12.75" customHeight="1" x14ac:dyDescent="0.25"/>
  <cols>
    <col min="1" max="1" width="70" style="20" customWidth="1"/>
    <col min="2" max="2" width="13" style="21" customWidth="1"/>
    <col min="3" max="3" width="7.42578125" style="21" customWidth="1"/>
    <col min="4" max="4" width="14.5703125" style="81" customWidth="1"/>
    <col min="5" max="5" width="13.7109375" style="81" customWidth="1"/>
    <col min="6" max="16384" width="9.140625" style="20"/>
  </cols>
  <sheetData>
    <row r="1" spans="1:5" ht="12.75" customHeight="1" x14ac:dyDescent="0.25">
      <c r="A1" s="998" t="s">
        <v>1038</v>
      </c>
      <c r="B1" s="998"/>
      <c r="C1" s="998"/>
      <c r="D1" s="998"/>
      <c r="E1" s="998"/>
    </row>
    <row r="2" spans="1:5" ht="12.75" customHeight="1" thickBot="1" x14ac:dyDescent="0.3">
      <c r="A2" s="999"/>
      <c r="B2" s="999"/>
      <c r="C2" s="999"/>
      <c r="D2" s="999"/>
      <c r="E2" s="999"/>
    </row>
    <row r="3" spans="1:5" ht="27.95" customHeight="1" thickBot="1" x14ac:dyDescent="0.3">
      <c r="A3" s="991" t="s">
        <v>1029</v>
      </c>
      <c r="B3" s="992"/>
      <c r="C3" s="992"/>
      <c r="D3" s="992"/>
      <c r="E3" s="993"/>
    </row>
    <row r="4" spans="1:5" ht="12.75" customHeight="1" thickBot="1" x14ac:dyDescent="0.3">
      <c r="A4" s="988" t="s">
        <v>1030</v>
      </c>
      <c r="B4" s="989"/>
      <c r="C4" s="989"/>
      <c r="D4" s="989"/>
      <c r="E4" s="990"/>
    </row>
    <row r="5" spans="1:5" ht="27.75" thickBot="1" x14ac:dyDescent="0.3">
      <c r="A5" s="274" t="s">
        <v>1031</v>
      </c>
      <c r="B5" s="275" t="s">
        <v>1021</v>
      </c>
      <c r="C5" s="301" t="s">
        <v>1032</v>
      </c>
      <c r="D5" s="276" t="s">
        <v>1033</v>
      </c>
      <c r="E5" s="310" t="s">
        <v>1034</v>
      </c>
    </row>
    <row r="6" spans="1:5" ht="12.75" customHeight="1" x14ac:dyDescent="0.25">
      <c r="A6" s="277" t="s">
        <v>0</v>
      </c>
      <c r="B6" s="996"/>
      <c r="C6" s="997"/>
      <c r="D6" s="278" t="s">
        <v>584</v>
      </c>
      <c r="E6" s="302" t="s">
        <v>587</v>
      </c>
    </row>
    <row r="7" spans="1:5" ht="12.75" customHeight="1" x14ac:dyDescent="0.25">
      <c r="A7" s="245" t="s">
        <v>1</v>
      </c>
      <c r="B7" s="279" t="s">
        <v>2</v>
      </c>
      <c r="C7" s="297" t="s">
        <v>3</v>
      </c>
      <c r="D7" s="291">
        <f>D8+D16+D27+D35</f>
        <v>2665592.1900000004</v>
      </c>
      <c r="E7" s="303">
        <f>E8+E16+E27+E35</f>
        <v>2730218.56</v>
      </c>
    </row>
    <row r="8" spans="1:5" ht="12.75" customHeight="1" x14ac:dyDescent="0.25">
      <c r="A8" s="245" t="s">
        <v>4</v>
      </c>
      <c r="B8" s="279" t="s">
        <v>5</v>
      </c>
      <c r="C8" s="297" t="s">
        <v>6</v>
      </c>
      <c r="D8" s="292">
        <f>SUM(D9:D15)</f>
        <v>60936.35</v>
      </c>
      <c r="E8" s="304">
        <f>SUM(E9:E15)</f>
        <v>63668.819999999992</v>
      </c>
    </row>
    <row r="9" spans="1:5" ht="12.75" customHeight="1" x14ac:dyDescent="0.25">
      <c r="A9" s="245" t="s">
        <v>7</v>
      </c>
      <c r="B9" s="279" t="s">
        <v>8</v>
      </c>
      <c r="C9" s="297" t="s">
        <v>9</v>
      </c>
      <c r="D9" s="293">
        <v>0</v>
      </c>
      <c r="E9" s="305">
        <v>0</v>
      </c>
    </row>
    <row r="10" spans="1:5" ht="12.75" customHeight="1" x14ac:dyDescent="0.25">
      <c r="A10" s="245" t="s">
        <v>10</v>
      </c>
      <c r="B10" s="279" t="s">
        <v>11</v>
      </c>
      <c r="C10" s="297" t="s">
        <v>12</v>
      </c>
      <c r="D10" s="293">
        <v>51126.080000000002</v>
      </c>
      <c r="E10" s="305">
        <v>54446.35</v>
      </c>
    </row>
    <row r="11" spans="1:5" ht="12.75" customHeight="1" x14ac:dyDescent="0.25">
      <c r="A11" s="245" t="s">
        <v>13</v>
      </c>
      <c r="B11" s="279" t="s">
        <v>14</v>
      </c>
      <c r="C11" s="297" t="s">
        <v>15</v>
      </c>
      <c r="D11" s="293">
        <v>203.92</v>
      </c>
      <c r="E11" s="305">
        <v>203.92</v>
      </c>
    </row>
    <row r="12" spans="1:5" ht="12.75" customHeight="1" x14ac:dyDescent="0.25">
      <c r="A12" s="245" t="s">
        <v>16</v>
      </c>
      <c r="B12" s="279" t="s">
        <v>17</v>
      </c>
      <c r="C12" s="297" t="s">
        <v>18</v>
      </c>
      <c r="D12" s="293">
        <v>8663.67</v>
      </c>
      <c r="E12" s="305">
        <v>7855.56</v>
      </c>
    </row>
    <row r="13" spans="1:5" ht="12.75" customHeight="1" x14ac:dyDescent="0.25">
      <c r="A13" s="245" t="s">
        <v>19</v>
      </c>
      <c r="B13" s="279" t="s">
        <v>20</v>
      </c>
      <c r="C13" s="297" t="s">
        <v>21</v>
      </c>
      <c r="D13" s="293">
        <v>848.5</v>
      </c>
      <c r="E13" s="305">
        <v>848.5</v>
      </c>
    </row>
    <row r="14" spans="1:5" ht="12.75" customHeight="1" x14ac:dyDescent="0.25">
      <c r="A14" s="245" t="s">
        <v>22</v>
      </c>
      <c r="B14" s="279" t="s">
        <v>23</v>
      </c>
      <c r="C14" s="297" t="s">
        <v>24</v>
      </c>
      <c r="D14" s="293">
        <v>94.18</v>
      </c>
      <c r="E14" s="305">
        <v>314.49</v>
      </c>
    </row>
    <row r="15" spans="1:5" ht="12.75" customHeight="1" x14ac:dyDescent="0.25">
      <c r="A15" s="245" t="s">
        <v>25</v>
      </c>
      <c r="B15" s="279" t="s">
        <v>26</v>
      </c>
      <c r="C15" s="297" t="s">
        <v>27</v>
      </c>
      <c r="D15" s="293">
        <v>0</v>
      </c>
      <c r="E15" s="305">
        <v>0</v>
      </c>
    </row>
    <row r="16" spans="1:5" ht="12.75" customHeight="1" x14ac:dyDescent="0.25">
      <c r="A16" s="280" t="s">
        <v>28</v>
      </c>
      <c r="B16" s="279" t="s">
        <v>29</v>
      </c>
      <c r="C16" s="297" t="s">
        <v>30</v>
      </c>
      <c r="D16" s="292">
        <f>SUM(D17:D26)</f>
        <v>3908900.63</v>
      </c>
      <c r="E16" s="304">
        <f>SUM(E17:E26)</f>
        <v>4066379.83</v>
      </c>
    </row>
    <row r="17" spans="1:5" ht="12.75" customHeight="1" x14ac:dyDescent="0.25">
      <c r="A17" s="245" t="s">
        <v>31</v>
      </c>
      <c r="B17" s="279" t="s">
        <v>32</v>
      </c>
      <c r="C17" s="297" t="s">
        <v>33</v>
      </c>
      <c r="D17" s="293">
        <v>212861.49</v>
      </c>
      <c r="E17" s="305">
        <v>212803.42</v>
      </c>
    </row>
    <row r="18" spans="1:5" ht="12.75" customHeight="1" x14ac:dyDescent="0.25">
      <c r="A18" s="245" t="s">
        <v>34</v>
      </c>
      <c r="B18" s="279" t="s">
        <v>35</v>
      </c>
      <c r="C18" s="297" t="s">
        <v>36</v>
      </c>
      <c r="D18" s="293">
        <v>2127.67</v>
      </c>
      <c r="E18" s="305">
        <v>2366.87</v>
      </c>
    </row>
    <row r="19" spans="1:5" ht="12.75" customHeight="1" x14ac:dyDescent="0.25">
      <c r="A19" s="245" t="s">
        <v>37</v>
      </c>
      <c r="B19" s="279" t="s">
        <v>38</v>
      </c>
      <c r="C19" s="297" t="s">
        <v>39</v>
      </c>
      <c r="D19" s="293">
        <v>2534362.5499999998</v>
      </c>
      <c r="E19" s="305">
        <v>2620095.5</v>
      </c>
    </row>
    <row r="20" spans="1:5" ht="12.75" customHeight="1" x14ac:dyDescent="0.25">
      <c r="A20" s="245" t="s">
        <v>40</v>
      </c>
      <c r="B20" s="279" t="s">
        <v>41</v>
      </c>
      <c r="C20" s="297" t="s">
        <v>42</v>
      </c>
      <c r="D20" s="293">
        <v>960979.92</v>
      </c>
      <c r="E20" s="305">
        <v>1043607.99</v>
      </c>
    </row>
    <row r="21" spans="1:5" ht="12.75" customHeight="1" x14ac:dyDescent="0.25">
      <c r="A21" s="245" t="s">
        <v>43</v>
      </c>
      <c r="B21" s="279" t="s">
        <v>44</v>
      </c>
      <c r="C21" s="297" t="s">
        <v>45</v>
      </c>
      <c r="D21" s="293">
        <v>0</v>
      </c>
      <c r="E21" s="305">
        <v>0</v>
      </c>
    </row>
    <row r="22" spans="1:5" ht="12.75" customHeight="1" x14ac:dyDescent="0.25">
      <c r="A22" s="245" t="s">
        <v>46</v>
      </c>
      <c r="B22" s="279" t="s">
        <v>47</v>
      </c>
      <c r="C22" s="297" t="s">
        <v>48</v>
      </c>
      <c r="D22" s="293">
        <v>1106.18</v>
      </c>
      <c r="E22" s="305">
        <v>853.92</v>
      </c>
    </row>
    <row r="23" spans="1:5" ht="12.75" customHeight="1" x14ac:dyDescent="0.25">
      <c r="A23" s="245" t="s">
        <v>49</v>
      </c>
      <c r="B23" s="279" t="s">
        <v>50</v>
      </c>
      <c r="C23" s="297" t="s">
        <v>51</v>
      </c>
      <c r="D23" s="293">
        <v>129728.6</v>
      </c>
      <c r="E23" s="305">
        <v>116977.32</v>
      </c>
    </row>
    <row r="24" spans="1:5" ht="12.75" customHeight="1" x14ac:dyDescent="0.25">
      <c r="A24" s="245" t="s">
        <v>52</v>
      </c>
      <c r="B24" s="279" t="s">
        <v>53</v>
      </c>
      <c r="C24" s="297" t="s">
        <v>54</v>
      </c>
      <c r="D24" s="293">
        <v>18.38</v>
      </c>
      <c r="E24" s="305">
        <v>18.38</v>
      </c>
    </row>
    <row r="25" spans="1:5" ht="12.75" customHeight="1" x14ac:dyDescent="0.25">
      <c r="A25" s="245" t="s">
        <v>55</v>
      </c>
      <c r="B25" s="279" t="s">
        <v>56</v>
      </c>
      <c r="C25" s="297" t="s">
        <v>57</v>
      </c>
      <c r="D25" s="293">
        <v>67715.839999999997</v>
      </c>
      <c r="E25" s="305">
        <v>69656.429999999993</v>
      </c>
    </row>
    <row r="26" spans="1:5" ht="12.75" customHeight="1" x14ac:dyDescent="0.25">
      <c r="A26" s="245" t="s">
        <v>58</v>
      </c>
      <c r="B26" s="279" t="s">
        <v>59</v>
      </c>
      <c r="C26" s="297" t="s">
        <v>60</v>
      </c>
      <c r="D26" s="293">
        <v>0</v>
      </c>
      <c r="E26" s="305">
        <v>0</v>
      </c>
    </row>
    <row r="27" spans="1:5" ht="12.75" customHeight="1" x14ac:dyDescent="0.25">
      <c r="A27" s="280" t="s">
        <v>61</v>
      </c>
      <c r="B27" s="279" t="s">
        <v>62</v>
      </c>
      <c r="C27" s="297" t="s">
        <v>63</v>
      </c>
      <c r="D27" s="292">
        <f>SUM(D28:D34)</f>
        <v>88</v>
      </c>
      <c r="E27" s="304">
        <f>SUM(E28:E34)</f>
        <v>87.990000000000009</v>
      </c>
    </row>
    <row r="28" spans="1:5" ht="12.75" customHeight="1" x14ac:dyDescent="0.25">
      <c r="A28" s="245" t="s">
        <v>64</v>
      </c>
      <c r="B28" s="279" t="s">
        <v>65</v>
      </c>
      <c r="C28" s="297" t="s">
        <v>66</v>
      </c>
      <c r="D28" s="293">
        <v>0</v>
      </c>
      <c r="E28" s="305">
        <v>0</v>
      </c>
    </row>
    <row r="29" spans="1:5" ht="12.75" customHeight="1" x14ac:dyDescent="0.25">
      <c r="A29" s="245" t="s">
        <v>67</v>
      </c>
      <c r="B29" s="279" t="s">
        <v>68</v>
      </c>
      <c r="C29" s="297" t="s">
        <v>69</v>
      </c>
      <c r="D29" s="293">
        <v>0</v>
      </c>
      <c r="E29" s="305">
        <v>0</v>
      </c>
    </row>
    <row r="30" spans="1:5" ht="12.75" customHeight="1" x14ac:dyDescent="0.25">
      <c r="A30" s="245" t="s">
        <v>70</v>
      </c>
      <c r="B30" s="279" t="s">
        <v>71</v>
      </c>
      <c r="C30" s="297" t="s">
        <v>72</v>
      </c>
      <c r="D30" s="293">
        <v>38</v>
      </c>
      <c r="E30" s="305">
        <v>37.99</v>
      </c>
    </row>
    <row r="31" spans="1:5" ht="12.75" customHeight="1" x14ac:dyDescent="0.25">
      <c r="A31" s="245" t="s">
        <v>73</v>
      </c>
      <c r="B31" s="279" t="s">
        <v>74</v>
      </c>
      <c r="C31" s="297" t="s">
        <v>75</v>
      </c>
      <c r="D31" s="293">
        <v>0</v>
      </c>
      <c r="E31" s="305">
        <v>0</v>
      </c>
    </row>
    <row r="32" spans="1:5" ht="12.75" customHeight="1" x14ac:dyDescent="0.25">
      <c r="A32" s="245" t="s">
        <v>76</v>
      </c>
      <c r="B32" s="279" t="s">
        <v>77</v>
      </c>
      <c r="C32" s="297" t="s">
        <v>78</v>
      </c>
      <c r="D32" s="293">
        <v>0</v>
      </c>
      <c r="E32" s="305">
        <v>0</v>
      </c>
    </row>
    <row r="33" spans="1:5" ht="12.75" customHeight="1" x14ac:dyDescent="0.25">
      <c r="A33" s="245" t="s">
        <v>79</v>
      </c>
      <c r="B33" s="279" t="s">
        <v>80</v>
      </c>
      <c r="C33" s="297" t="s">
        <v>81</v>
      </c>
      <c r="D33" s="293">
        <v>50</v>
      </c>
      <c r="E33" s="305">
        <v>50</v>
      </c>
    </row>
    <row r="34" spans="1:5" ht="12.75" customHeight="1" x14ac:dyDescent="0.25">
      <c r="A34" s="245" t="s">
        <v>598</v>
      </c>
      <c r="B34" s="279" t="s">
        <v>82</v>
      </c>
      <c r="C34" s="297" t="s">
        <v>83</v>
      </c>
      <c r="D34" s="293">
        <v>0</v>
      </c>
      <c r="E34" s="305">
        <v>0</v>
      </c>
    </row>
    <row r="35" spans="1:5" ht="12.75" customHeight="1" x14ac:dyDescent="0.25">
      <c r="A35" s="280" t="s">
        <v>84</v>
      </c>
      <c r="B35" s="279" t="s">
        <v>85</v>
      </c>
      <c r="C35" s="297" t="s">
        <v>86</v>
      </c>
      <c r="D35" s="292">
        <f>SUM(D36:D46)</f>
        <v>-1304332.7899999998</v>
      </c>
      <c r="E35" s="304">
        <f>SUM(E36:E46)</f>
        <v>-1399918.08</v>
      </c>
    </row>
    <row r="36" spans="1:5" ht="12.75" customHeight="1" x14ac:dyDescent="0.25">
      <c r="A36" s="245" t="s">
        <v>87</v>
      </c>
      <c r="B36" s="279" t="s">
        <v>88</v>
      </c>
      <c r="C36" s="297" t="s">
        <v>89</v>
      </c>
      <c r="D36" s="293">
        <v>0</v>
      </c>
      <c r="E36" s="305">
        <v>0</v>
      </c>
    </row>
    <row r="37" spans="1:5" ht="12.75" customHeight="1" x14ac:dyDescent="0.25">
      <c r="A37" s="245" t="s">
        <v>90</v>
      </c>
      <c r="B37" s="279" t="s">
        <v>91</v>
      </c>
      <c r="C37" s="297" t="s">
        <v>92</v>
      </c>
      <c r="D37" s="293">
        <v>-43262.91</v>
      </c>
      <c r="E37" s="305">
        <v>-46501.1</v>
      </c>
    </row>
    <row r="38" spans="1:5" ht="12.75" customHeight="1" x14ac:dyDescent="0.25">
      <c r="A38" s="245" t="s">
        <v>93</v>
      </c>
      <c r="B38" s="279" t="s">
        <v>94</v>
      </c>
      <c r="C38" s="297" t="s">
        <v>95</v>
      </c>
      <c r="D38" s="293">
        <v>0</v>
      </c>
      <c r="E38" s="305">
        <v>0</v>
      </c>
    </row>
    <row r="39" spans="1:5" ht="12.75" customHeight="1" x14ac:dyDescent="0.25">
      <c r="A39" s="245" t="s">
        <v>96</v>
      </c>
      <c r="B39" s="279" t="s">
        <v>97</v>
      </c>
      <c r="C39" s="297" t="s">
        <v>98</v>
      </c>
      <c r="D39" s="293">
        <v>-8663.67</v>
      </c>
      <c r="E39" s="305">
        <v>-7855.56</v>
      </c>
    </row>
    <row r="40" spans="1:5" ht="12.75" customHeight="1" x14ac:dyDescent="0.25">
      <c r="A40" s="245" t="s">
        <v>99</v>
      </c>
      <c r="B40" s="279" t="s">
        <v>100</v>
      </c>
      <c r="C40" s="297" t="s">
        <v>101</v>
      </c>
      <c r="D40" s="293">
        <v>-337</v>
      </c>
      <c r="E40" s="305">
        <v>-495.76</v>
      </c>
    </row>
    <row r="41" spans="1:5" ht="12.75" customHeight="1" x14ac:dyDescent="0.25">
      <c r="A41" s="245" t="s">
        <v>102</v>
      </c>
      <c r="B41" s="279" t="s">
        <v>103</v>
      </c>
      <c r="C41" s="297" t="s">
        <v>104</v>
      </c>
      <c r="D41" s="293">
        <v>-455400.39</v>
      </c>
      <c r="E41" s="305">
        <v>-510206.52</v>
      </c>
    </row>
    <row r="42" spans="1:5" ht="12.75" customHeight="1" x14ac:dyDescent="0.25">
      <c r="A42" s="245" t="s">
        <v>105</v>
      </c>
      <c r="B42" s="279" t="s">
        <v>106</v>
      </c>
      <c r="C42" s="297" t="s">
        <v>107</v>
      </c>
      <c r="D42" s="293">
        <v>-666135.21</v>
      </c>
      <c r="E42" s="305">
        <v>-717234.13</v>
      </c>
    </row>
    <row r="43" spans="1:5" ht="12.75" customHeight="1" x14ac:dyDescent="0.25">
      <c r="A43" s="245" t="s">
        <v>108</v>
      </c>
      <c r="B43" s="279" t="s">
        <v>109</v>
      </c>
      <c r="C43" s="297" t="s">
        <v>110</v>
      </c>
      <c r="D43" s="293">
        <v>0</v>
      </c>
      <c r="E43" s="305">
        <v>0</v>
      </c>
    </row>
    <row r="44" spans="1:5" ht="12.75" customHeight="1" x14ac:dyDescent="0.25">
      <c r="A44" s="245" t="s">
        <v>111</v>
      </c>
      <c r="B44" s="279" t="s">
        <v>112</v>
      </c>
      <c r="C44" s="297" t="s">
        <v>113</v>
      </c>
      <c r="D44" s="293">
        <v>-786.63</v>
      </c>
      <c r="E44" s="305">
        <v>-629.30999999999995</v>
      </c>
    </row>
    <row r="45" spans="1:5" ht="12.75" customHeight="1" x14ac:dyDescent="0.25">
      <c r="A45" s="245" t="s">
        <v>664</v>
      </c>
      <c r="B45" s="279" t="s">
        <v>114</v>
      </c>
      <c r="C45" s="297" t="s">
        <v>115</v>
      </c>
      <c r="D45" s="293">
        <v>-129728.6</v>
      </c>
      <c r="E45" s="305">
        <v>-116977.32</v>
      </c>
    </row>
    <row r="46" spans="1:5" ht="14.25" thickBot="1" x14ac:dyDescent="0.3">
      <c r="A46" s="252" t="s">
        <v>665</v>
      </c>
      <c r="B46" s="281" t="s">
        <v>116</v>
      </c>
      <c r="C46" s="298" t="s">
        <v>117</v>
      </c>
      <c r="D46" s="294">
        <v>-18.38</v>
      </c>
      <c r="E46" s="306">
        <v>-18.38</v>
      </c>
    </row>
    <row r="47" spans="1:5" ht="12.75" customHeight="1" x14ac:dyDescent="0.25">
      <c r="A47" s="282" t="s">
        <v>118</v>
      </c>
      <c r="B47" s="283" t="s">
        <v>119</v>
      </c>
      <c r="C47" s="299" t="s">
        <v>120</v>
      </c>
      <c r="D47" s="295">
        <f>D48+D58+D78+D87</f>
        <v>882580.39900000009</v>
      </c>
      <c r="E47" s="307">
        <f>E48+E58+E78+E87</f>
        <v>717558.84000000008</v>
      </c>
    </row>
    <row r="48" spans="1:5" ht="12.75" customHeight="1" x14ac:dyDescent="0.25">
      <c r="A48" s="280" t="s">
        <v>121</v>
      </c>
      <c r="B48" s="279" t="s">
        <v>122</v>
      </c>
      <c r="C48" s="297" t="s">
        <v>123</v>
      </c>
      <c r="D48" s="292">
        <f>SUM(D49:D57)</f>
        <v>9501.02</v>
      </c>
      <c r="E48" s="304">
        <f>SUM(E49:E57)</f>
        <v>10012.4</v>
      </c>
    </row>
    <row r="49" spans="1:5" ht="12.75" customHeight="1" x14ac:dyDescent="0.25">
      <c r="A49" s="245" t="s">
        <v>124</v>
      </c>
      <c r="B49" s="279" t="s">
        <v>125</v>
      </c>
      <c r="C49" s="297" t="s">
        <v>126</v>
      </c>
      <c r="D49" s="293">
        <v>3476.3</v>
      </c>
      <c r="E49" s="305">
        <v>3338.7</v>
      </c>
    </row>
    <row r="50" spans="1:5" ht="12.75" customHeight="1" x14ac:dyDescent="0.25">
      <c r="A50" s="245" t="s">
        <v>127</v>
      </c>
      <c r="B50" s="279" t="s">
        <v>128</v>
      </c>
      <c r="C50" s="297" t="s">
        <v>129</v>
      </c>
      <c r="D50" s="293">
        <v>0</v>
      </c>
      <c r="E50" s="305">
        <v>0</v>
      </c>
    </row>
    <row r="51" spans="1:5" ht="12.75" customHeight="1" x14ac:dyDescent="0.25">
      <c r="A51" s="245" t="s">
        <v>130</v>
      </c>
      <c r="B51" s="279" t="s">
        <v>131</v>
      </c>
      <c r="C51" s="297" t="s">
        <v>132</v>
      </c>
      <c r="D51" s="293">
        <v>0</v>
      </c>
      <c r="E51" s="305">
        <v>0</v>
      </c>
    </row>
    <row r="52" spans="1:5" ht="12.75" customHeight="1" x14ac:dyDescent="0.25">
      <c r="A52" s="245" t="s">
        <v>133</v>
      </c>
      <c r="B52" s="279" t="s">
        <v>134</v>
      </c>
      <c r="C52" s="297" t="s">
        <v>135</v>
      </c>
      <c r="D52" s="293">
        <v>0</v>
      </c>
      <c r="E52" s="305">
        <v>0</v>
      </c>
    </row>
    <row r="53" spans="1:5" ht="12.75" customHeight="1" x14ac:dyDescent="0.25">
      <c r="A53" s="245" t="s">
        <v>136</v>
      </c>
      <c r="B53" s="279" t="s">
        <v>137</v>
      </c>
      <c r="C53" s="297" t="s">
        <v>138</v>
      </c>
      <c r="D53" s="293">
        <v>39.19</v>
      </c>
      <c r="E53" s="305">
        <v>16.63</v>
      </c>
    </row>
    <row r="54" spans="1:5" ht="12.75" customHeight="1" x14ac:dyDescent="0.25">
      <c r="A54" s="245" t="s">
        <v>139</v>
      </c>
      <c r="B54" s="279" t="s">
        <v>140</v>
      </c>
      <c r="C54" s="297" t="s">
        <v>141</v>
      </c>
      <c r="D54" s="293">
        <v>2714.86</v>
      </c>
      <c r="E54" s="305">
        <v>3298.68</v>
      </c>
    </row>
    <row r="55" spans="1:5" ht="12.75" customHeight="1" x14ac:dyDescent="0.25">
      <c r="A55" s="245" t="s">
        <v>142</v>
      </c>
      <c r="B55" s="279" t="s">
        <v>143</v>
      </c>
      <c r="C55" s="297" t="s">
        <v>144</v>
      </c>
      <c r="D55" s="293">
        <v>3270.67</v>
      </c>
      <c r="E55" s="305">
        <v>3358.39</v>
      </c>
    </row>
    <row r="56" spans="1:5" ht="12.75" customHeight="1" x14ac:dyDescent="0.25">
      <c r="A56" s="245" t="s">
        <v>145</v>
      </c>
      <c r="B56" s="279" t="s">
        <v>146</v>
      </c>
      <c r="C56" s="297" t="s">
        <v>147</v>
      </c>
      <c r="D56" s="293">
        <v>0</v>
      </c>
      <c r="E56" s="305">
        <v>0</v>
      </c>
    </row>
    <row r="57" spans="1:5" ht="12.75" customHeight="1" x14ac:dyDescent="0.25">
      <c r="A57" s="245" t="s">
        <v>148</v>
      </c>
      <c r="B57" s="279" t="s">
        <v>149</v>
      </c>
      <c r="C57" s="297" t="s">
        <v>150</v>
      </c>
      <c r="D57" s="293">
        <v>0</v>
      </c>
      <c r="E57" s="305">
        <v>0</v>
      </c>
    </row>
    <row r="58" spans="1:5" ht="12.75" customHeight="1" x14ac:dyDescent="0.25">
      <c r="A58" s="280" t="s">
        <v>151</v>
      </c>
      <c r="B58" s="279" t="s">
        <v>152</v>
      </c>
      <c r="C58" s="297" t="s">
        <v>153</v>
      </c>
      <c r="D58" s="292">
        <f>SUM(D59:D77)</f>
        <v>128840.399</v>
      </c>
      <c r="E58" s="304">
        <f>SUM(E59:E77)</f>
        <v>47616.520000000004</v>
      </c>
    </row>
    <row r="59" spans="1:5" ht="12.75" customHeight="1" x14ac:dyDescent="0.25">
      <c r="A59" s="245" t="s">
        <v>154</v>
      </c>
      <c r="B59" s="279" t="s">
        <v>155</v>
      </c>
      <c r="C59" s="297" t="s">
        <v>156</v>
      </c>
      <c r="D59" s="293">
        <v>10476.069</v>
      </c>
      <c r="E59" s="305">
        <v>5014.45</v>
      </c>
    </row>
    <row r="60" spans="1:5" ht="12.75" customHeight="1" x14ac:dyDescent="0.25">
      <c r="A60" s="245" t="s">
        <v>157</v>
      </c>
      <c r="B60" s="279" t="s">
        <v>158</v>
      </c>
      <c r="C60" s="297" t="s">
        <v>159</v>
      </c>
      <c r="D60" s="293">
        <v>0</v>
      </c>
      <c r="E60" s="305">
        <v>0</v>
      </c>
    </row>
    <row r="61" spans="1:5" ht="12.75" customHeight="1" x14ac:dyDescent="0.25">
      <c r="A61" s="245" t="s">
        <v>160</v>
      </c>
      <c r="B61" s="279" t="s">
        <v>161</v>
      </c>
      <c r="C61" s="297" t="s">
        <v>162</v>
      </c>
      <c r="D61" s="293">
        <v>0</v>
      </c>
      <c r="E61" s="305">
        <v>0</v>
      </c>
    </row>
    <row r="62" spans="1:5" ht="12.75" customHeight="1" x14ac:dyDescent="0.25">
      <c r="A62" s="245" t="s">
        <v>163</v>
      </c>
      <c r="B62" s="279" t="s">
        <v>149</v>
      </c>
      <c r="C62" s="297" t="s">
        <v>164</v>
      </c>
      <c r="D62" s="293">
        <v>6886.61</v>
      </c>
      <c r="E62" s="305">
        <v>4452.38</v>
      </c>
    </row>
    <row r="63" spans="1:5" ht="12.75" customHeight="1" x14ac:dyDescent="0.25">
      <c r="A63" s="245" t="s">
        <v>165</v>
      </c>
      <c r="B63" s="279" t="s">
        <v>166</v>
      </c>
      <c r="C63" s="297" t="s">
        <v>167</v>
      </c>
      <c r="D63" s="293">
        <v>1570.62</v>
      </c>
      <c r="E63" s="305">
        <v>1713.57</v>
      </c>
    </row>
    <row r="64" spans="1:5" ht="12.75" customHeight="1" x14ac:dyDescent="0.25">
      <c r="A64" s="245" t="s">
        <v>168</v>
      </c>
      <c r="B64" s="279" t="s">
        <v>169</v>
      </c>
      <c r="C64" s="297" t="s">
        <v>170</v>
      </c>
      <c r="D64" s="293">
        <v>1404.98</v>
      </c>
      <c r="E64" s="305">
        <v>217.5</v>
      </c>
    </row>
    <row r="65" spans="1:5" ht="12.75" customHeight="1" x14ac:dyDescent="0.25">
      <c r="A65" s="284" t="s">
        <v>1244</v>
      </c>
      <c r="B65" s="279" t="s">
        <v>171</v>
      </c>
      <c r="C65" s="297" t="s">
        <v>172</v>
      </c>
      <c r="D65" s="293">
        <v>0</v>
      </c>
      <c r="E65" s="305">
        <v>0</v>
      </c>
    </row>
    <row r="66" spans="1:5" ht="12.75" customHeight="1" x14ac:dyDescent="0.25">
      <c r="A66" s="245" t="s">
        <v>173</v>
      </c>
      <c r="B66" s="279" t="s">
        <v>174</v>
      </c>
      <c r="C66" s="297" t="s">
        <v>175</v>
      </c>
      <c r="D66" s="311">
        <v>3889</v>
      </c>
      <c r="E66" s="305">
        <v>0</v>
      </c>
    </row>
    <row r="67" spans="1:5" ht="12.75" customHeight="1" x14ac:dyDescent="0.25">
      <c r="A67" s="245" t="s">
        <v>176</v>
      </c>
      <c r="B67" s="279" t="s">
        <v>177</v>
      </c>
      <c r="C67" s="297" t="s">
        <v>178</v>
      </c>
      <c r="D67" s="311">
        <v>0</v>
      </c>
      <c r="E67" s="305">
        <v>0</v>
      </c>
    </row>
    <row r="68" spans="1:5" ht="12.75" customHeight="1" x14ac:dyDescent="0.25">
      <c r="A68" s="245" t="s">
        <v>179</v>
      </c>
      <c r="B68" s="279" t="s">
        <v>180</v>
      </c>
      <c r="C68" s="297" t="s">
        <v>181</v>
      </c>
      <c r="D68" s="311">
        <v>1557.62</v>
      </c>
      <c r="E68" s="305">
        <v>0</v>
      </c>
    </row>
    <row r="69" spans="1:5" ht="12.75" customHeight="1" x14ac:dyDescent="0.25">
      <c r="A69" s="245" t="s">
        <v>182</v>
      </c>
      <c r="B69" s="279" t="s">
        <v>183</v>
      </c>
      <c r="C69" s="297" t="s">
        <v>184</v>
      </c>
      <c r="D69" s="293">
        <v>0</v>
      </c>
      <c r="E69" s="305">
        <v>0</v>
      </c>
    </row>
    <row r="70" spans="1:5" ht="12.75" customHeight="1" x14ac:dyDescent="0.25">
      <c r="A70" s="245" t="s">
        <v>185</v>
      </c>
      <c r="B70" s="279" t="s">
        <v>186</v>
      </c>
      <c r="C70" s="297" t="s">
        <v>187</v>
      </c>
      <c r="D70" s="293">
        <v>537.08000000000004</v>
      </c>
      <c r="E70" s="305">
        <v>0</v>
      </c>
    </row>
    <row r="71" spans="1:5" ht="12.75" customHeight="1" x14ac:dyDescent="0.25">
      <c r="A71" s="245" t="s">
        <v>663</v>
      </c>
      <c r="B71" s="279" t="s">
        <v>188</v>
      </c>
      <c r="C71" s="297" t="s">
        <v>189</v>
      </c>
      <c r="D71" s="293">
        <v>0</v>
      </c>
      <c r="E71" s="305">
        <v>0</v>
      </c>
    </row>
    <row r="72" spans="1:5" ht="12.75" customHeight="1" x14ac:dyDescent="0.25">
      <c r="A72" s="245" t="s">
        <v>190</v>
      </c>
      <c r="B72" s="279" t="s">
        <v>191</v>
      </c>
      <c r="C72" s="297" t="s">
        <v>192</v>
      </c>
      <c r="D72" s="293">
        <v>0</v>
      </c>
      <c r="E72" s="305">
        <v>0</v>
      </c>
    </row>
    <row r="73" spans="1:5" ht="12.75" customHeight="1" x14ac:dyDescent="0.25">
      <c r="A73" s="245" t="s">
        <v>599</v>
      </c>
      <c r="B73" s="279" t="s">
        <v>193</v>
      </c>
      <c r="C73" s="297" t="s">
        <v>194</v>
      </c>
      <c r="D73" s="293">
        <v>0</v>
      </c>
      <c r="E73" s="305">
        <v>0</v>
      </c>
    </row>
    <row r="74" spans="1:5" ht="12.75" customHeight="1" x14ac:dyDescent="0.25">
      <c r="A74" s="245" t="s">
        <v>600</v>
      </c>
      <c r="B74" s="279" t="s">
        <v>195</v>
      </c>
      <c r="C74" s="297" t="s">
        <v>196</v>
      </c>
      <c r="D74" s="293">
        <v>0</v>
      </c>
      <c r="E74" s="305">
        <v>0</v>
      </c>
    </row>
    <row r="75" spans="1:5" ht="12.75" customHeight="1" x14ac:dyDescent="0.25">
      <c r="A75" s="245" t="s">
        <v>197</v>
      </c>
      <c r="B75" s="279" t="s">
        <v>198</v>
      </c>
      <c r="C75" s="297" t="s">
        <v>199</v>
      </c>
      <c r="D75" s="293">
        <v>6683.93</v>
      </c>
      <c r="E75" s="305">
        <v>6757.06</v>
      </c>
    </row>
    <row r="76" spans="1:5" ht="12.75" customHeight="1" x14ac:dyDescent="0.25">
      <c r="A76" s="245" t="s">
        <v>200</v>
      </c>
      <c r="B76" s="279" t="s">
        <v>201</v>
      </c>
      <c r="C76" s="297" t="s">
        <v>202</v>
      </c>
      <c r="D76" s="293">
        <v>95921.47</v>
      </c>
      <c r="E76" s="305">
        <v>29497.83</v>
      </c>
    </row>
    <row r="77" spans="1:5" ht="12.75" customHeight="1" x14ac:dyDescent="0.25">
      <c r="A77" s="245" t="s">
        <v>203</v>
      </c>
      <c r="B77" s="279" t="s">
        <v>204</v>
      </c>
      <c r="C77" s="297" t="s">
        <v>205</v>
      </c>
      <c r="D77" s="293">
        <v>-86.98</v>
      </c>
      <c r="E77" s="305">
        <v>-36.270000000000003</v>
      </c>
    </row>
    <row r="78" spans="1:5" ht="12.75" customHeight="1" x14ac:dyDescent="0.25">
      <c r="A78" s="280" t="s">
        <v>206</v>
      </c>
      <c r="B78" s="279" t="s">
        <v>207</v>
      </c>
      <c r="C78" s="297" t="s">
        <v>208</v>
      </c>
      <c r="D78" s="292">
        <f>SUM(D79:D86)</f>
        <v>735910.68</v>
      </c>
      <c r="E78" s="304">
        <f>SUM(E79:E86)</f>
        <v>649917.76</v>
      </c>
    </row>
    <row r="79" spans="1:5" ht="12.75" customHeight="1" x14ac:dyDescent="0.25">
      <c r="A79" s="245" t="s">
        <v>209</v>
      </c>
      <c r="B79" s="279" t="s">
        <v>210</v>
      </c>
      <c r="C79" s="297" t="s">
        <v>211</v>
      </c>
      <c r="D79" s="293">
        <v>892.87</v>
      </c>
      <c r="E79" s="305">
        <v>854.56</v>
      </c>
    </row>
    <row r="80" spans="1:5" ht="12.75" customHeight="1" x14ac:dyDescent="0.25">
      <c r="A80" s="245" t="s">
        <v>212</v>
      </c>
      <c r="B80" s="279" t="s">
        <v>213</v>
      </c>
      <c r="C80" s="297" t="s">
        <v>214</v>
      </c>
      <c r="D80" s="293">
        <v>320.93</v>
      </c>
      <c r="E80" s="305">
        <v>522.28</v>
      </c>
    </row>
    <row r="81" spans="1:5" ht="12.75" customHeight="1" x14ac:dyDescent="0.25">
      <c r="A81" s="245" t="s">
        <v>215</v>
      </c>
      <c r="B81" s="279" t="s">
        <v>216</v>
      </c>
      <c r="C81" s="297" t="s">
        <v>217</v>
      </c>
      <c r="D81" s="293">
        <v>735373.05</v>
      </c>
      <c r="E81" s="305">
        <v>648480.54</v>
      </c>
    </row>
    <row r="82" spans="1:5" ht="12.75" customHeight="1" x14ac:dyDescent="0.25">
      <c r="A82" s="245" t="s">
        <v>218</v>
      </c>
      <c r="B82" s="279" t="s">
        <v>219</v>
      </c>
      <c r="C82" s="297" t="s">
        <v>220</v>
      </c>
      <c r="D82" s="293">
        <v>0</v>
      </c>
      <c r="E82" s="305">
        <v>0</v>
      </c>
    </row>
    <row r="83" spans="1:5" ht="12.75" customHeight="1" x14ac:dyDescent="0.25">
      <c r="A83" s="245" t="s">
        <v>221</v>
      </c>
      <c r="B83" s="279" t="s">
        <v>222</v>
      </c>
      <c r="C83" s="297" t="s">
        <v>223</v>
      </c>
      <c r="D83" s="293">
        <v>0</v>
      </c>
      <c r="E83" s="305">
        <v>0</v>
      </c>
    </row>
    <row r="84" spans="1:5" ht="12.75" customHeight="1" x14ac:dyDescent="0.25">
      <c r="A84" s="245" t="s">
        <v>224</v>
      </c>
      <c r="B84" s="279" t="s">
        <v>225</v>
      </c>
      <c r="C84" s="297" t="s">
        <v>226</v>
      </c>
      <c r="D84" s="293">
        <v>0</v>
      </c>
      <c r="E84" s="305">
        <v>0</v>
      </c>
    </row>
    <row r="85" spans="1:5" ht="12.75" customHeight="1" x14ac:dyDescent="0.25">
      <c r="A85" s="245" t="s">
        <v>227</v>
      </c>
      <c r="B85" s="279" t="s">
        <v>228</v>
      </c>
      <c r="C85" s="297" t="s">
        <v>229</v>
      </c>
      <c r="D85" s="293">
        <v>0</v>
      </c>
      <c r="E85" s="305">
        <v>0</v>
      </c>
    </row>
    <row r="86" spans="1:5" ht="12.75" customHeight="1" x14ac:dyDescent="0.25">
      <c r="A86" s="245" t="s">
        <v>230</v>
      </c>
      <c r="B86" s="279" t="s">
        <v>231</v>
      </c>
      <c r="C86" s="297" t="s">
        <v>232</v>
      </c>
      <c r="D86" s="293">
        <v>-676.17</v>
      </c>
      <c r="E86" s="305">
        <v>60.38</v>
      </c>
    </row>
    <row r="87" spans="1:5" ht="12.75" customHeight="1" x14ac:dyDescent="0.25">
      <c r="A87" s="280" t="s">
        <v>233</v>
      </c>
      <c r="B87" s="279" t="s">
        <v>234</v>
      </c>
      <c r="C87" s="297" t="s">
        <v>235</v>
      </c>
      <c r="D87" s="292">
        <f>SUM(D88:D90)</f>
        <v>8328.2999999999993</v>
      </c>
      <c r="E87" s="304">
        <f>SUM(E88:E90)</f>
        <v>10012.16</v>
      </c>
    </row>
    <row r="88" spans="1:5" ht="12.75" customHeight="1" x14ac:dyDescent="0.25">
      <c r="A88" s="245" t="s">
        <v>236</v>
      </c>
      <c r="B88" s="279" t="s">
        <v>237</v>
      </c>
      <c r="C88" s="297" t="s">
        <v>238</v>
      </c>
      <c r="D88" s="293">
        <v>5742.83</v>
      </c>
      <c r="E88" s="305">
        <v>8390.58</v>
      </c>
    </row>
    <row r="89" spans="1:5" ht="12.75" customHeight="1" x14ac:dyDescent="0.25">
      <c r="A89" s="245" t="s">
        <v>239</v>
      </c>
      <c r="B89" s="279" t="s">
        <v>240</v>
      </c>
      <c r="C89" s="297" t="s">
        <v>241</v>
      </c>
      <c r="D89" s="293">
        <v>2585.4699999999998</v>
      </c>
      <c r="E89" s="305">
        <v>1619.35</v>
      </c>
    </row>
    <row r="90" spans="1:5" ht="12.75" customHeight="1" x14ac:dyDescent="0.25">
      <c r="A90" s="245" t="s">
        <v>242</v>
      </c>
      <c r="B90" s="279" t="s">
        <v>243</v>
      </c>
      <c r="C90" s="297" t="s">
        <v>244</v>
      </c>
      <c r="D90" s="293">
        <v>0</v>
      </c>
      <c r="E90" s="305">
        <v>2.23</v>
      </c>
    </row>
    <row r="91" spans="1:5" ht="12.75" customHeight="1" thickBot="1" x14ac:dyDescent="0.3">
      <c r="A91" s="252" t="s">
        <v>245</v>
      </c>
      <c r="B91" s="281" t="s">
        <v>246</v>
      </c>
      <c r="C91" s="298" t="s">
        <v>247</v>
      </c>
      <c r="D91" s="296">
        <f>D7+D47</f>
        <v>3548172.5890000006</v>
      </c>
      <c r="E91" s="308">
        <f>E7+E47</f>
        <v>3447777.4000000004</v>
      </c>
    </row>
    <row r="92" spans="1:5" ht="12.75" customHeight="1" thickBot="1" x14ac:dyDescent="0.3">
      <c r="A92" s="285" t="s">
        <v>248</v>
      </c>
      <c r="B92" s="994" t="s">
        <v>249</v>
      </c>
      <c r="C92" s="995"/>
      <c r="D92" s="312" t="s">
        <v>641</v>
      </c>
      <c r="E92" s="309" t="s">
        <v>642</v>
      </c>
    </row>
    <row r="93" spans="1:5" ht="12.75" customHeight="1" x14ac:dyDescent="0.25">
      <c r="A93" s="240" t="s">
        <v>250</v>
      </c>
      <c r="B93" s="286" t="s">
        <v>251</v>
      </c>
      <c r="C93" s="300" t="s">
        <v>252</v>
      </c>
      <c r="D93" s="291">
        <f>D94+D98</f>
        <v>3232438.19</v>
      </c>
      <c r="E93" s="303">
        <f>E94+E98</f>
        <v>3234346.4300000006</v>
      </c>
    </row>
    <row r="94" spans="1:5" ht="12.75" customHeight="1" x14ac:dyDescent="0.25">
      <c r="A94" s="245" t="s">
        <v>253</v>
      </c>
      <c r="B94" s="279" t="s">
        <v>254</v>
      </c>
      <c r="C94" s="297" t="s">
        <v>255</v>
      </c>
      <c r="D94" s="292">
        <f>SUM(D95:D97)</f>
        <v>3232437.41</v>
      </c>
      <c r="E94" s="304">
        <f>SUM(E95:E97)</f>
        <v>3220327.9400000004</v>
      </c>
    </row>
    <row r="95" spans="1:5" ht="12.75" customHeight="1" x14ac:dyDescent="0.25">
      <c r="A95" s="245" t="s">
        <v>256</v>
      </c>
      <c r="B95" s="279" t="s">
        <v>257</v>
      </c>
      <c r="C95" s="297" t="s">
        <v>258</v>
      </c>
      <c r="D95" s="293">
        <v>2692038.1</v>
      </c>
      <c r="E95" s="305">
        <v>2756664.47</v>
      </c>
    </row>
    <row r="96" spans="1:5" ht="12.75" customHeight="1" x14ac:dyDescent="0.25">
      <c r="A96" s="245" t="s">
        <v>259</v>
      </c>
      <c r="B96" s="279" t="s">
        <v>260</v>
      </c>
      <c r="C96" s="297" t="s">
        <v>261</v>
      </c>
      <c r="D96" s="293">
        <v>540399.31000000006</v>
      </c>
      <c r="E96" s="305">
        <v>463663.47</v>
      </c>
    </row>
    <row r="97" spans="1:5" ht="12.75" customHeight="1" x14ac:dyDescent="0.25">
      <c r="A97" s="245" t="s">
        <v>262</v>
      </c>
      <c r="B97" s="279" t="s">
        <v>263</v>
      </c>
      <c r="C97" s="297" t="s">
        <v>264</v>
      </c>
      <c r="D97" s="293">
        <v>0</v>
      </c>
      <c r="E97" s="305">
        <v>0</v>
      </c>
    </row>
    <row r="98" spans="1:5" ht="12.75" customHeight="1" x14ac:dyDescent="0.25">
      <c r="A98" s="280" t="s">
        <v>666</v>
      </c>
      <c r="B98" s="279" t="s">
        <v>265</v>
      </c>
      <c r="C98" s="297" t="s">
        <v>266</v>
      </c>
      <c r="D98" s="292">
        <f>SUM(D99:D101)</f>
        <v>0.78</v>
      </c>
      <c r="E98" s="304">
        <f>SUM(E99:E101)</f>
        <v>14018.49</v>
      </c>
    </row>
    <row r="99" spans="1:5" ht="12.75" customHeight="1" x14ac:dyDescent="0.25">
      <c r="A99" s="245" t="s">
        <v>267</v>
      </c>
      <c r="B99" s="279" t="s">
        <v>268</v>
      </c>
      <c r="C99" s="297" t="s">
        <v>269</v>
      </c>
      <c r="D99" s="311" t="s">
        <v>1037</v>
      </c>
      <c r="E99" s="305">
        <v>14018.49</v>
      </c>
    </row>
    <row r="100" spans="1:5" ht="12.75" customHeight="1" x14ac:dyDescent="0.25">
      <c r="A100" s="245" t="s">
        <v>270</v>
      </c>
      <c r="B100" s="279" t="s">
        <v>271</v>
      </c>
      <c r="C100" s="297" t="s">
        <v>272</v>
      </c>
      <c r="D100" s="293">
        <v>0.78</v>
      </c>
      <c r="E100" s="305" t="s">
        <v>1037</v>
      </c>
    </row>
    <row r="101" spans="1:5" ht="12.75" customHeight="1" x14ac:dyDescent="0.25">
      <c r="A101" s="245" t="s">
        <v>668</v>
      </c>
      <c r="B101" s="279" t="s">
        <v>273</v>
      </c>
      <c r="C101" s="297" t="s">
        <v>274</v>
      </c>
      <c r="D101" s="293">
        <v>0</v>
      </c>
      <c r="E101" s="305">
        <v>0</v>
      </c>
    </row>
    <row r="102" spans="1:5" ht="12.75" customHeight="1" x14ac:dyDescent="0.25">
      <c r="A102" s="245" t="s">
        <v>275</v>
      </c>
      <c r="B102" s="287" t="s">
        <v>276</v>
      </c>
      <c r="C102" s="297" t="s">
        <v>277</v>
      </c>
      <c r="D102" s="292">
        <f>D103+D105+D113+D137</f>
        <v>315734.40000000002</v>
      </c>
      <c r="E102" s="304">
        <f>E103+E105+E113+E137</f>
        <v>213430.97</v>
      </c>
    </row>
    <row r="103" spans="1:5" ht="12.75" customHeight="1" x14ac:dyDescent="0.25">
      <c r="A103" s="245" t="s">
        <v>278</v>
      </c>
      <c r="B103" s="279" t="s">
        <v>279</v>
      </c>
      <c r="C103" s="297" t="s">
        <v>280</v>
      </c>
      <c r="D103" s="293">
        <v>0</v>
      </c>
      <c r="E103" s="305">
        <v>0</v>
      </c>
    </row>
    <row r="104" spans="1:5" ht="12.75" customHeight="1" x14ac:dyDescent="0.25">
      <c r="A104" s="245" t="s">
        <v>281</v>
      </c>
      <c r="B104" s="279" t="s">
        <v>282</v>
      </c>
      <c r="C104" s="297" t="s">
        <v>283</v>
      </c>
      <c r="D104" s="293">
        <v>0</v>
      </c>
      <c r="E104" s="305">
        <v>0</v>
      </c>
    </row>
    <row r="105" spans="1:5" ht="12.75" customHeight="1" x14ac:dyDescent="0.25">
      <c r="A105" s="245" t="s">
        <v>284</v>
      </c>
      <c r="B105" s="279" t="s">
        <v>285</v>
      </c>
      <c r="C105" s="297" t="s">
        <v>286</v>
      </c>
      <c r="D105" s="292">
        <f>SUM(D106:D112)</f>
        <v>150283.62</v>
      </c>
      <c r="E105" s="304">
        <f>SUM(E106:E112)</f>
        <v>96547.75</v>
      </c>
    </row>
    <row r="106" spans="1:5" ht="12.75" customHeight="1" x14ac:dyDescent="0.25">
      <c r="A106" s="245" t="s">
        <v>287</v>
      </c>
      <c r="B106" s="279" t="s">
        <v>288</v>
      </c>
      <c r="C106" s="297" t="s">
        <v>289</v>
      </c>
      <c r="D106" s="293">
        <v>0</v>
      </c>
      <c r="E106" s="305">
        <v>0</v>
      </c>
    </row>
    <row r="107" spans="1:5" ht="12.75" customHeight="1" x14ac:dyDescent="0.25">
      <c r="A107" s="245" t="s">
        <v>601</v>
      </c>
      <c r="B107" s="279" t="s">
        <v>290</v>
      </c>
      <c r="C107" s="297" t="s">
        <v>291</v>
      </c>
      <c r="D107" s="293">
        <v>0</v>
      </c>
      <c r="E107" s="305">
        <v>0</v>
      </c>
    </row>
    <row r="108" spans="1:5" ht="12.75" customHeight="1" x14ac:dyDescent="0.25">
      <c r="A108" s="245" t="s">
        <v>292</v>
      </c>
      <c r="B108" s="279" t="s">
        <v>293</v>
      </c>
      <c r="C108" s="297" t="s">
        <v>294</v>
      </c>
      <c r="D108" s="293">
        <v>0</v>
      </c>
      <c r="E108" s="305">
        <v>0</v>
      </c>
    </row>
    <row r="109" spans="1:5" ht="12.75" customHeight="1" x14ac:dyDescent="0.25">
      <c r="A109" s="245" t="s">
        <v>295</v>
      </c>
      <c r="B109" s="279" t="s">
        <v>296</v>
      </c>
      <c r="C109" s="297" t="s">
        <v>297</v>
      </c>
      <c r="D109" s="293">
        <v>150283.62</v>
      </c>
      <c r="E109" s="305">
        <v>96547.75</v>
      </c>
    </row>
    <row r="110" spans="1:5" ht="12.75" customHeight="1" x14ac:dyDescent="0.25">
      <c r="A110" s="245" t="s">
        <v>298</v>
      </c>
      <c r="B110" s="279" t="s">
        <v>299</v>
      </c>
      <c r="C110" s="297" t="s">
        <v>300</v>
      </c>
      <c r="D110" s="293">
        <v>0</v>
      </c>
      <c r="E110" s="305">
        <v>0</v>
      </c>
    </row>
    <row r="111" spans="1:5" ht="12.75" customHeight="1" x14ac:dyDescent="0.25">
      <c r="A111" s="245" t="s">
        <v>301</v>
      </c>
      <c r="B111" s="279" t="s">
        <v>302</v>
      </c>
      <c r="C111" s="297" t="s">
        <v>303</v>
      </c>
      <c r="D111" s="293">
        <v>0</v>
      </c>
      <c r="E111" s="305">
        <v>0</v>
      </c>
    </row>
    <row r="112" spans="1:5" ht="12.75" customHeight="1" x14ac:dyDescent="0.25">
      <c r="A112" s="245" t="s">
        <v>304</v>
      </c>
      <c r="B112" s="279" t="s">
        <v>305</v>
      </c>
      <c r="C112" s="297" t="s">
        <v>306</v>
      </c>
      <c r="D112" s="293">
        <v>0</v>
      </c>
      <c r="E112" s="305">
        <v>0</v>
      </c>
    </row>
    <row r="113" spans="1:5" ht="12.75" customHeight="1" x14ac:dyDescent="0.25">
      <c r="A113" s="280" t="s">
        <v>307</v>
      </c>
      <c r="B113" s="279" t="s">
        <v>308</v>
      </c>
      <c r="C113" s="297" t="s">
        <v>309</v>
      </c>
      <c r="D113" s="292">
        <f>SUM(D114:D136)</f>
        <v>138447.51999999999</v>
      </c>
      <c r="E113" s="304">
        <f>SUM(E114:E136)</f>
        <v>102759.04000000001</v>
      </c>
    </row>
    <row r="114" spans="1:5" ht="12.75" customHeight="1" x14ac:dyDescent="0.25">
      <c r="A114" s="245" t="s">
        <v>310</v>
      </c>
      <c r="B114" s="279" t="s">
        <v>311</v>
      </c>
      <c r="C114" s="297" t="s">
        <v>312</v>
      </c>
      <c r="D114" s="293">
        <v>46383.35</v>
      </c>
      <c r="E114" s="305">
        <v>23382.79</v>
      </c>
    </row>
    <row r="115" spans="1:5" ht="12.75" customHeight="1" x14ac:dyDescent="0.25">
      <c r="A115" s="245" t="s">
        <v>313</v>
      </c>
      <c r="B115" s="279" t="s">
        <v>314</v>
      </c>
      <c r="C115" s="297" t="s">
        <v>315</v>
      </c>
      <c r="D115" s="293">
        <v>0</v>
      </c>
      <c r="E115" s="305">
        <v>0</v>
      </c>
    </row>
    <row r="116" spans="1:5" ht="12.75" customHeight="1" x14ac:dyDescent="0.25">
      <c r="A116" s="245" t="s">
        <v>316</v>
      </c>
      <c r="B116" s="279" t="s">
        <v>317</v>
      </c>
      <c r="C116" s="297" t="s">
        <v>318</v>
      </c>
      <c r="D116" s="293">
        <v>734.94</v>
      </c>
      <c r="E116" s="305">
        <v>299.86</v>
      </c>
    </row>
    <row r="117" spans="1:5" ht="12.75" customHeight="1" x14ac:dyDescent="0.25">
      <c r="A117" s="245" t="s">
        <v>319</v>
      </c>
      <c r="B117" s="279" t="s">
        <v>320</v>
      </c>
      <c r="C117" s="297" t="s">
        <v>321</v>
      </c>
      <c r="D117" s="293">
        <v>20.07</v>
      </c>
      <c r="E117" s="305">
        <v>27.88</v>
      </c>
    </row>
    <row r="118" spans="1:5" ht="12.75" customHeight="1" x14ac:dyDescent="0.25">
      <c r="A118" s="245" t="s">
        <v>322</v>
      </c>
      <c r="B118" s="279" t="s">
        <v>323</v>
      </c>
      <c r="C118" s="297" t="s">
        <v>324</v>
      </c>
      <c r="D118" s="293">
        <v>41133.449999999997</v>
      </c>
      <c r="E118" s="305">
        <v>39768.949999999997</v>
      </c>
    </row>
    <row r="119" spans="1:5" ht="12.75" customHeight="1" x14ac:dyDescent="0.25">
      <c r="A119" s="245" t="s">
        <v>325</v>
      </c>
      <c r="B119" s="279" t="s">
        <v>326</v>
      </c>
      <c r="C119" s="297" t="s">
        <v>327</v>
      </c>
      <c r="D119" s="293">
        <v>1173.6600000000001</v>
      </c>
      <c r="E119" s="305">
        <v>522.87</v>
      </c>
    </row>
    <row r="120" spans="1:5" ht="12.75" customHeight="1" x14ac:dyDescent="0.25">
      <c r="A120" s="245" t="s">
        <v>643</v>
      </c>
      <c r="B120" s="279" t="s">
        <v>171</v>
      </c>
      <c r="C120" s="297" t="s">
        <v>328</v>
      </c>
      <c r="D120" s="293">
        <v>23061.31</v>
      </c>
      <c r="E120" s="305">
        <v>22429.79</v>
      </c>
    </row>
    <row r="121" spans="1:5" ht="12.75" customHeight="1" x14ac:dyDescent="0.25">
      <c r="A121" s="245" t="s">
        <v>329</v>
      </c>
      <c r="B121" s="279" t="s">
        <v>174</v>
      </c>
      <c r="C121" s="297" t="s">
        <v>330</v>
      </c>
      <c r="D121" s="311">
        <v>0</v>
      </c>
      <c r="E121" s="305">
        <v>0</v>
      </c>
    </row>
    <row r="122" spans="1:5" ht="12.75" customHeight="1" x14ac:dyDescent="0.25">
      <c r="A122" s="245" t="s">
        <v>331</v>
      </c>
      <c r="B122" s="279" t="s">
        <v>177</v>
      </c>
      <c r="C122" s="297" t="s">
        <v>332</v>
      </c>
      <c r="D122" s="311">
        <v>7232.06</v>
      </c>
      <c r="E122" s="305">
        <v>6926.7</v>
      </c>
    </row>
    <row r="123" spans="1:5" ht="12.75" customHeight="1" x14ac:dyDescent="0.25">
      <c r="A123" s="245" t="s">
        <v>333</v>
      </c>
      <c r="B123" s="279" t="s">
        <v>180</v>
      </c>
      <c r="C123" s="297" t="s">
        <v>334</v>
      </c>
      <c r="D123" s="311">
        <v>0</v>
      </c>
      <c r="E123" s="305">
        <v>10.11</v>
      </c>
    </row>
    <row r="124" spans="1:5" ht="12.75" customHeight="1" x14ac:dyDescent="0.25">
      <c r="A124" s="245" t="s">
        <v>335</v>
      </c>
      <c r="B124" s="279" t="s">
        <v>183</v>
      </c>
      <c r="C124" s="297" t="s">
        <v>336</v>
      </c>
      <c r="D124" s="293">
        <v>0</v>
      </c>
      <c r="E124" s="305">
        <v>0</v>
      </c>
    </row>
    <row r="125" spans="1:5" ht="12.75" customHeight="1" x14ac:dyDescent="0.25">
      <c r="A125" s="245" t="s">
        <v>337</v>
      </c>
      <c r="B125" s="279" t="s">
        <v>186</v>
      </c>
      <c r="C125" s="297" t="s">
        <v>338</v>
      </c>
      <c r="D125" s="293">
        <v>0</v>
      </c>
      <c r="E125" s="305">
        <v>474.11</v>
      </c>
    </row>
    <row r="126" spans="1:5" ht="27" x14ac:dyDescent="0.25">
      <c r="A126" s="245" t="s">
        <v>662</v>
      </c>
      <c r="B126" s="279" t="s">
        <v>188</v>
      </c>
      <c r="C126" s="297" t="s">
        <v>339</v>
      </c>
      <c r="D126" s="293">
        <v>0</v>
      </c>
      <c r="E126" s="305">
        <v>0</v>
      </c>
    </row>
    <row r="127" spans="1:5" ht="13.5" x14ac:dyDescent="0.25">
      <c r="A127" s="284" t="s">
        <v>667</v>
      </c>
      <c r="B127" s="279" t="s">
        <v>340</v>
      </c>
      <c r="C127" s="297" t="s">
        <v>341</v>
      </c>
      <c r="D127" s="293">
        <v>0</v>
      </c>
      <c r="E127" s="305">
        <v>0</v>
      </c>
    </row>
    <row r="128" spans="1:5" ht="12.75" customHeight="1" x14ac:dyDescent="0.25">
      <c r="A128" s="245" t="s">
        <v>342</v>
      </c>
      <c r="B128" s="279" t="s">
        <v>343</v>
      </c>
      <c r="C128" s="297" t="s">
        <v>344</v>
      </c>
      <c r="D128" s="293">
        <v>0</v>
      </c>
      <c r="E128" s="305">
        <v>0</v>
      </c>
    </row>
    <row r="129" spans="1:5" ht="12.75" customHeight="1" x14ac:dyDescent="0.25">
      <c r="A129" s="245" t="s">
        <v>345</v>
      </c>
      <c r="B129" s="279" t="s">
        <v>193</v>
      </c>
      <c r="C129" s="297" t="s">
        <v>346</v>
      </c>
      <c r="D129" s="293">
        <v>0</v>
      </c>
      <c r="E129" s="305">
        <v>0</v>
      </c>
    </row>
    <row r="130" spans="1:5" ht="12.75" customHeight="1" x14ac:dyDescent="0.25">
      <c r="A130" s="245" t="s">
        <v>347</v>
      </c>
      <c r="B130" s="279" t="s">
        <v>348</v>
      </c>
      <c r="C130" s="297" t="s">
        <v>349</v>
      </c>
      <c r="D130" s="293">
        <v>12417.62</v>
      </c>
      <c r="E130" s="305">
        <v>5503.46</v>
      </c>
    </row>
    <row r="131" spans="1:5" ht="12.75" customHeight="1" x14ac:dyDescent="0.25">
      <c r="A131" s="245" t="s">
        <v>350</v>
      </c>
      <c r="B131" s="279" t="s">
        <v>351</v>
      </c>
      <c r="C131" s="297" t="s">
        <v>352</v>
      </c>
      <c r="D131" s="293">
        <v>0</v>
      </c>
      <c r="E131" s="305">
        <v>0</v>
      </c>
    </row>
    <row r="132" spans="1:5" ht="12.75" customHeight="1" x14ac:dyDescent="0.25">
      <c r="A132" s="245" t="s">
        <v>353</v>
      </c>
      <c r="B132" s="279" t="s">
        <v>354</v>
      </c>
      <c r="C132" s="297" t="s">
        <v>355</v>
      </c>
      <c r="D132" s="293">
        <v>0</v>
      </c>
      <c r="E132" s="305">
        <v>0</v>
      </c>
    </row>
    <row r="133" spans="1:5" ht="12.75" customHeight="1" x14ac:dyDescent="0.25">
      <c r="A133" s="245" t="s">
        <v>602</v>
      </c>
      <c r="B133" s="279" t="s">
        <v>356</v>
      </c>
      <c r="C133" s="297" t="s">
        <v>357</v>
      </c>
      <c r="D133" s="293">
        <v>0</v>
      </c>
      <c r="E133" s="305">
        <v>0</v>
      </c>
    </row>
    <row r="134" spans="1:5" ht="12.75" customHeight="1" x14ac:dyDescent="0.25">
      <c r="A134" s="245" t="s">
        <v>358</v>
      </c>
      <c r="B134" s="279" t="s">
        <v>359</v>
      </c>
      <c r="C134" s="297" t="s">
        <v>360</v>
      </c>
      <c r="D134" s="293">
        <v>0</v>
      </c>
      <c r="E134" s="305">
        <v>0</v>
      </c>
    </row>
    <row r="135" spans="1:5" ht="12.75" customHeight="1" x14ac:dyDescent="0.25">
      <c r="A135" s="245" t="s">
        <v>361</v>
      </c>
      <c r="B135" s="279" t="s">
        <v>302</v>
      </c>
      <c r="C135" s="297" t="s">
        <v>362</v>
      </c>
      <c r="D135" s="293">
        <v>6291.06</v>
      </c>
      <c r="E135" s="305">
        <v>3412.52</v>
      </c>
    </row>
    <row r="136" spans="1:5" ht="12.75" customHeight="1" x14ac:dyDescent="0.25">
      <c r="A136" s="245" t="s">
        <v>363</v>
      </c>
      <c r="B136" s="279" t="s">
        <v>364</v>
      </c>
      <c r="C136" s="297" t="s">
        <v>365</v>
      </c>
      <c r="D136" s="293">
        <v>0</v>
      </c>
      <c r="E136" s="305">
        <v>0</v>
      </c>
    </row>
    <row r="137" spans="1:5" ht="12.75" customHeight="1" x14ac:dyDescent="0.25">
      <c r="A137" s="280" t="s">
        <v>366</v>
      </c>
      <c r="B137" s="279" t="s">
        <v>367</v>
      </c>
      <c r="C137" s="297" t="s">
        <v>368</v>
      </c>
      <c r="D137" s="292">
        <f>SUM(D138:D140)</f>
        <v>27003.260000000002</v>
      </c>
      <c r="E137" s="304">
        <f>SUM(E138:E140)</f>
        <v>14124.18</v>
      </c>
    </row>
    <row r="138" spans="1:5" ht="12.75" customHeight="1" x14ac:dyDescent="0.25">
      <c r="A138" s="245" t="s">
        <v>369</v>
      </c>
      <c r="B138" s="279" t="s">
        <v>370</v>
      </c>
      <c r="C138" s="297" t="s">
        <v>371</v>
      </c>
      <c r="D138" s="293">
        <v>8163.11</v>
      </c>
      <c r="E138" s="305">
        <v>760.36</v>
      </c>
    </row>
    <row r="139" spans="1:5" ht="12.75" customHeight="1" x14ac:dyDescent="0.25">
      <c r="A139" s="245" t="s">
        <v>372</v>
      </c>
      <c r="B139" s="279" t="s">
        <v>373</v>
      </c>
      <c r="C139" s="297" t="s">
        <v>374</v>
      </c>
      <c r="D139" s="293">
        <v>18830.27</v>
      </c>
      <c r="E139" s="305">
        <v>13358.38</v>
      </c>
    </row>
    <row r="140" spans="1:5" ht="12.75" customHeight="1" x14ac:dyDescent="0.25">
      <c r="A140" s="245" t="s">
        <v>375</v>
      </c>
      <c r="B140" s="279" t="s">
        <v>376</v>
      </c>
      <c r="C140" s="297" t="s">
        <v>377</v>
      </c>
      <c r="D140" s="293">
        <v>9.8800000000000008</v>
      </c>
      <c r="E140" s="305">
        <v>5.44</v>
      </c>
    </row>
    <row r="141" spans="1:5" ht="12.75" customHeight="1" thickBot="1" x14ac:dyDescent="0.3">
      <c r="A141" s="252" t="s">
        <v>378</v>
      </c>
      <c r="B141" s="265" t="s">
        <v>379</v>
      </c>
      <c r="C141" s="298" t="s">
        <v>380</v>
      </c>
      <c r="D141" s="296">
        <f>D93+D102</f>
        <v>3548172.59</v>
      </c>
      <c r="E141" s="308">
        <f>E93+E102</f>
        <v>3447777.4000000008</v>
      </c>
    </row>
    <row r="142" spans="1:5" ht="12.75" customHeight="1" x14ac:dyDescent="0.25">
      <c r="A142" s="270"/>
      <c r="B142" s="288"/>
      <c r="C142" s="288"/>
      <c r="D142" s="269"/>
      <c r="E142" s="269"/>
    </row>
    <row r="143" spans="1:5" ht="12.75" customHeight="1" x14ac:dyDescent="0.25">
      <c r="A143" s="270" t="s">
        <v>630</v>
      </c>
      <c r="B143" s="288"/>
      <c r="C143" s="288"/>
      <c r="D143" s="269"/>
      <c r="E143" s="269"/>
    </row>
    <row r="144" spans="1:5" ht="12.75" customHeight="1" x14ac:dyDescent="0.25">
      <c r="A144" s="289" t="s">
        <v>1035</v>
      </c>
      <c r="B144" s="268"/>
      <c r="C144" s="268"/>
      <c r="D144" s="269"/>
      <c r="E144" s="269"/>
    </row>
    <row r="145" spans="1:5" ht="13.5" x14ac:dyDescent="0.25">
      <c r="A145" s="271" t="s">
        <v>1026</v>
      </c>
      <c r="B145" s="272"/>
      <c r="C145" s="272"/>
      <c r="D145" s="269"/>
      <c r="E145" s="269"/>
    </row>
    <row r="146" spans="1:5" ht="12.75" customHeight="1" x14ac:dyDescent="0.25">
      <c r="A146" s="290" t="s">
        <v>1027</v>
      </c>
      <c r="B146" s="272"/>
      <c r="C146" s="272"/>
      <c r="D146" s="269"/>
      <c r="E146" s="269"/>
    </row>
    <row r="147" spans="1:5" ht="12.75" customHeight="1" x14ac:dyDescent="0.25">
      <c r="A147" s="271" t="s">
        <v>1036</v>
      </c>
      <c r="B147" s="272"/>
      <c r="C147" s="272"/>
      <c r="D147" s="269"/>
      <c r="E147" s="269"/>
    </row>
  </sheetData>
  <customSheetViews>
    <customSheetView guid="{2AF6EA2A-E5C5-45EB-B6C4-875AD1E4E056}">
      <pane ySplit="5" topLeftCell="A6" activePane="bottomLeft" state="frozenSplit"/>
      <selection pane="bottomLeft" sqref="A1:E1"/>
      <rowBreaks count="1" manualBreakCount="1">
        <brk id="77" max="4" man="1"/>
      </rowBreaks>
      <pageMargins left="0.59055118110236227" right="0" top="0.39370078740157483" bottom="0.19685039370078741" header="0" footer="0"/>
      <pageSetup paperSize="9" scale="78" orientation="portrait" r:id="rId1"/>
      <headerFooter alignWithMargins="0"/>
    </customSheetView>
  </customSheetViews>
  <mergeCells count="6">
    <mergeCell ref="A4:E4"/>
    <mergeCell ref="A3:E3"/>
    <mergeCell ref="B92:C92"/>
    <mergeCell ref="B6:C6"/>
    <mergeCell ref="A1:E1"/>
    <mergeCell ref="A2:E2"/>
  </mergeCells>
  <pageMargins left="0.59055118110236227" right="0" top="0.39370078740157483" bottom="0.19685039370078741" header="0" footer="0"/>
  <pageSetup paperSize="9" scale="78" orientation="portrait" r:id="rId2"/>
  <headerFooter alignWithMargins="0"/>
  <rowBreaks count="1" manualBreakCount="1">
    <brk id="77" max="4" man="1"/>
  </rowBreaks>
  <ignoredErrors>
    <ignoredError sqref="B9:B46 C7:C46 B49:C91 C47:C48 B93:C121 B122:C141" numberStoredAsText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O21"/>
  <sheetViews>
    <sheetView zoomScaleNormal="100" workbookViewId="0">
      <selection activeCell="N2" sqref="N2"/>
    </sheetView>
  </sheetViews>
  <sheetFormatPr defaultColWidth="26.28515625" defaultRowHeight="12.75" x14ac:dyDescent="0.25"/>
  <cols>
    <col min="1" max="1" width="4.28515625" style="136" customWidth="1"/>
    <col min="2" max="2" width="16.85546875" style="136" customWidth="1"/>
    <col min="3" max="3" width="46" style="665" customWidth="1"/>
    <col min="4" max="10" width="11.5703125" style="136" customWidth="1"/>
    <col min="11" max="11" width="1.7109375" style="136" customWidth="1"/>
    <col min="12" max="14" width="11.5703125" style="136" customWidth="1"/>
    <col min="15" max="249" width="9.140625" style="136" customWidth="1"/>
    <col min="250" max="250" width="3.28515625" style="136" customWidth="1"/>
    <col min="251" max="251" width="11.85546875" style="136" customWidth="1"/>
    <col min="252" max="16384" width="26.28515625" style="136"/>
  </cols>
  <sheetData>
    <row r="1" spans="1:15" s="12" customFormat="1" ht="15.75" x14ac:dyDescent="0.25">
      <c r="A1" s="634" t="s">
        <v>990</v>
      </c>
      <c r="B1" s="219"/>
      <c r="C1" s="608"/>
      <c r="D1" s="218"/>
      <c r="E1" s="218"/>
      <c r="F1" s="218"/>
      <c r="G1" s="218"/>
      <c r="H1" s="313"/>
      <c r="I1" s="218"/>
      <c r="J1" s="218"/>
      <c r="K1" s="635"/>
      <c r="L1" s="218"/>
      <c r="M1" s="218"/>
      <c r="N1" s="218"/>
      <c r="O1" s="11"/>
    </row>
    <row r="2" spans="1:15" ht="14.25" thickBot="1" x14ac:dyDescent="0.3">
      <c r="A2" s="636"/>
      <c r="B2" s="637"/>
      <c r="C2" s="659"/>
      <c r="D2" s="638"/>
      <c r="E2" s="638"/>
      <c r="F2" s="637"/>
      <c r="G2" s="637"/>
      <c r="H2" s="637"/>
      <c r="I2" s="637"/>
      <c r="J2" s="636"/>
      <c r="K2" s="635"/>
      <c r="L2" s="637"/>
      <c r="M2" s="637"/>
      <c r="N2" s="639" t="s">
        <v>506</v>
      </c>
      <c r="O2" s="137"/>
    </row>
    <row r="3" spans="1:15" ht="27" customHeight="1" x14ac:dyDescent="0.25">
      <c r="A3" s="1102" t="s">
        <v>479</v>
      </c>
      <c r="B3" s="1105" t="s">
        <v>588</v>
      </c>
      <c r="C3" s="1108" t="s">
        <v>707</v>
      </c>
      <c r="D3" s="1094" t="s">
        <v>1134</v>
      </c>
      <c r="E3" s="1067"/>
      <c r="F3" s="1067" t="s">
        <v>1135</v>
      </c>
      <c r="G3" s="1067"/>
      <c r="H3" s="1067" t="s">
        <v>1136</v>
      </c>
      <c r="I3" s="1067"/>
      <c r="J3" s="1057" t="s">
        <v>697</v>
      </c>
      <c r="K3" s="635"/>
      <c r="L3" s="1095" t="s">
        <v>1137</v>
      </c>
      <c r="M3" s="1097" t="s">
        <v>1138</v>
      </c>
      <c r="N3" s="1099" t="s">
        <v>685</v>
      </c>
    </row>
    <row r="4" spans="1:15" ht="43.5" customHeight="1" x14ac:dyDescent="0.25">
      <c r="A4" s="1103"/>
      <c r="B4" s="1106"/>
      <c r="C4" s="1109"/>
      <c r="D4" s="640" t="s">
        <v>1139</v>
      </c>
      <c r="E4" s="641" t="s">
        <v>637</v>
      </c>
      <c r="F4" s="640" t="s">
        <v>1140</v>
      </c>
      <c r="G4" s="641" t="s">
        <v>637</v>
      </c>
      <c r="H4" s="640" t="s">
        <v>708</v>
      </c>
      <c r="I4" s="641" t="s">
        <v>637</v>
      </c>
      <c r="J4" s="1058"/>
      <c r="K4" s="635"/>
      <c r="L4" s="1096"/>
      <c r="M4" s="1098"/>
      <c r="N4" s="1100"/>
    </row>
    <row r="5" spans="1:15" ht="14.25" customHeight="1" thickBot="1" x14ac:dyDescent="0.3">
      <c r="A5" s="1104"/>
      <c r="B5" s="1107"/>
      <c r="C5" s="1110"/>
      <c r="D5" s="642" t="s">
        <v>557</v>
      </c>
      <c r="E5" s="643" t="s">
        <v>558</v>
      </c>
      <c r="F5" s="643" t="s">
        <v>559</v>
      </c>
      <c r="G5" s="643" t="s">
        <v>560</v>
      </c>
      <c r="H5" s="643" t="s">
        <v>634</v>
      </c>
      <c r="I5" s="643" t="s">
        <v>635</v>
      </c>
      <c r="J5" s="644" t="s">
        <v>686</v>
      </c>
      <c r="K5" s="635"/>
      <c r="L5" s="645" t="s">
        <v>564</v>
      </c>
      <c r="M5" s="646" t="s">
        <v>565</v>
      </c>
      <c r="N5" s="644" t="s">
        <v>709</v>
      </c>
    </row>
    <row r="6" spans="1:15" s="135" customFormat="1" ht="27" x14ac:dyDescent="0.25">
      <c r="A6" s="647">
        <v>1</v>
      </c>
      <c r="B6" s="648" t="s">
        <v>1120</v>
      </c>
      <c r="C6" s="660" t="s">
        <v>1121</v>
      </c>
      <c r="D6" s="760">
        <v>0</v>
      </c>
      <c r="E6" s="761">
        <v>0</v>
      </c>
      <c r="F6" s="761">
        <v>20140</v>
      </c>
      <c r="G6" s="761">
        <f>F6</f>
        <v>20140</v>
      </c>
      <c r="H6" s="762">
        <f>+D6+F6</f>
        <v>20140</v>
      </c>
      <c r="I6" s="762">
        <f>+E6+G6</f>
        <v>20140</v>
      </c>
      <c r="J6" s="763">
        <f t="shared" ref="J6:J11" si="0">+H6-I6</f>
        <v>0</v>
      </c>
      <c r="K6" s="764"/>
      <c r="L6" s="765">
        <v>1140.6099999999999</v>
      </c>
      <c r="M6" s="766">
        <v>0</v>
      </c>
      <c r="N6" s="763">
        <f t="shared" ref="N6:N11" si="1">+I6+L6+M6</f>
        <v>21280.61</v>
      </c>
    </row>
    <row r="7" spans="1:15" ht="13.5" x14ac:dyDescent="0.25">
      <c r="A7" s="649">
        <f>+A6+1</f>
        <v>2</v>
      </c>
      <c r="B7" s="650" t="s">
        <v>1122</v>
      </c>
      <c r="C7" s="661" t="s">
        <v>1123</v>
      </c>
      <c r="D7" s="767">
        <v>0</v>
      </c>
      <c r="E7" s="768">
        <v>0</v>
      </c>
      <c r="F7" s="768">
        <v>6322.04</v>
      </c>
      <c r="G7" s="768">
        <f t="shared" ref="G7:G11" si="2">F7</f>
        <v>6322.04</v>
      </c>
      <c r="H7" s="389">
        <f t="shared" ref="H7:I11" si="3">+D7+F7</f>
        <v>6322.04</v>
      </c>
      <c r="I7" s="389">
        <f t="shared" si="3"/>
        <v>6322.04</v>
      </c>
      <c r="J7" s="754">
        <f t="shared" si="0"/>
        <v>0</v>
      </c>
      <c r="K7" s="769"/>
      <c r="L7" s="770">
        <v>327.92</v>
      </c>
      <c r="M7" s="768">
        <v>0</v>
      </c>
      <c r="N7" s="754">
        <f t="shared" si="1"/>
        <v>6649.96</v>
      </c>
    </row>
    <row r="8" spans="1:15" ht="27" customHeight="1" x14ac:dyDescent="0.25">
      <c r="A8" s="649">
        <f>+A7+1</f>
        <v>3</v>
      </c>
      <c r="B8" s="651" t="s">
        <v>1124</v>
      </c>
      <c r="C8" s="662" t="s">
        <v>1125</v>
      </c>
      <c r="D8" s="767">
        <v>5517.97</v>
      </c>
      <c r="E8" s="768">
        <f>D8</f>
        <v>5517.97</v>
      </c>
      <c r="F8" s="768">
        <v>0</v>
      </c>
      <c r="G8" s="768">
        <f t="shared" si="2"/>
        <v>0</v>
      </c>
      <c r="H8" s="389">
        <f t="shared" si="3"/>
        <v>5517.97</v>
      </c>
      <c r="I8" s="389">
        <f t="shared" si="3"/>
        <v>5517.97</v>
      </c>
      <c r="J8" s="754">
        <f t="shared" si="0"/>
        <v>0</v>
      </c>
      <c r="K8" s="769"/>
      <c r="L8" s="770">
        <v>10577.23</v>
      </c>
      <c r="M8" s="768">
        <v>0</v>
      </c>
      <c r="N8" s="754">
        <f t="shared" si="1"/>
        <v>16095.2</v>
      </c>
    </row>
    <row r="9" spans="1:15" ht="27" x14ac:dyDescent="0.25">
      <c r="A9" s="649">
        <f>+A8+1</f>
        <v>4</v>
      </c>
      <c r="B9" s="651" t="s">
        <v>1126</v>
      </c>
      <c r="C9" s="662" t="s">
        <v>1127</v>
      </c>
      <c r="D9" s="767">
        <v>0</v>
      </c>
      <c r="E9" s="768">
        <v>0</v>
      </c>
      <c r="F9" s="768">
        <v>6684</v>
      </c>
      <c r="G9" s="768">
        <f t="shared" si="2"/>
        <v>6684</v>
      </c>
      <c r="H9" s="389">
        <f t="shared" si="3"/>
        <v>6684</v>
      </c>
      <c r="I9" s="389">
        <f t="shared" si="3"/>
        <v>6684</v>
      </c>
      <c r="J9" s="754">
        <f t="shared" si="0"/>
        <v>0</v>
      </c>
      <c r="K9" s="769"/>
      <c r="L9" s="770">
        <v>472.84</v>
      </c>
      <c r="M9" s="768">
        <v>0</v>
      </c>
      <c r="N9" s="754">
        <f t="shared" si="1"/>
        <v>7156.84</v>
      </c>
    </row>
    <row r="10" spans="1:15" ht="13.5" x14ac:dyDescent="0.25">
      <c r="A10" s="649">
        <v>5</v>
      </c>
      <c r="B10" s="650" t="s">
        <v>1128</v>
      </c>
      <c r="C10" s="661" t="s">
        <v>1129</v>
      </c>
      <c r="D10" s="767">
        <v>0</v>
      </c>
      <c r="E10" s="768">
        <v>0</v>
      </c>
      <c r="F10" s="768">
        <v>1500</v>
      </c>
      <c r="G10" s="768">
        <f t="shared" si="2"/>
        <v>1500</v>
      </c>
      <c r="H10" s="389">
        <f>+D10+F10</f>
        <v>1500</v>
      </c>
      <c r="I10" s="389">
        <f>+E10+G10</f>
        <v>1500</v>
      </c>
      <c r="J10" s="754">
        <f t="shared" si="0"/>
        <v>0</v>
      </c>
      <c r="K10" s="769"/>
      <c r="L10" s="770">
        <v>109.04</v>
      </c>
      <c r="M10" s="768">
        <v>0</v>
      </c>
      <c r="N10" s="754">
        <f t="shared" si="1"/>
        <v>1609.04</v>
      </c>
    </row>
    <row r="11" spans="1:15" ht="27.75" customHeight="1" thickBot="1" x14ac:dyDescent="0.3">
      <c r="A11" s="649">
        <v>6</v>
      </c>
      <c r="B11" s="650" t="s">
        <v>1132</v>
      </c>
      <c r="C11" s="661" t="s">
        <v>1133</v>
      </c>
      <c r="D11" s="767">
        <v>0</v>
      </c>
      <c r="E11" s="768">
        <v>0</v>
      </c>
      <c r="F11" s="768">
        <v>0</v>
      </c>
      <c r="G11" s="768">
        <f t="shared" si="2"/>
        <v>0</v>
      </c>
      <c r="H11" s="389">
        <f t="shared" si="3"/>
        <v>0</v>
      </c>
      <c r="I11" s="389">
        <f t="shared" si="3"/>
        <v>0</v>
      </c>
      <c r="J11" s="754">
        <f t="shared" si="0"/>
        <v>0</v>
      </c>
      <c r="K11" s="769"/>
      <c r="L11" s="770">
        <v>96.08</v>
      </c>
      <c r="M11" s="768">
        <v>0</v>
      </c>
      <c r="N11" s="754">
        <f t="shared" si="1"/>
        <v>96.08</v>
      </c>
    </row>
    <row r="12" spans="1:15" s="138" customFormat="1" ht="18.75" customHeight="1" thickBot="1" x14ac:dyDescent="0.3">
      <c r="A12" s="652">
        <v>7</v>
      </c>
      <c r="B12" s="653" t="s">
        <v>1141</v>
      </c>
      <c r="C12" s="663"/>
      <c r="D12" s="771">
        <f t="shared" ref="D12:J12" si="4">SUM(D6:D11)</f>
        <v>5517.97</v>
      </c>
      <c r="E12" s="772">
        <f t="shared" si="4"/>
        <v>5517.97</v>
      </c>
      <c r="F12" s="772">
        <f t="shared" si="4"/>
        <v>34646.04</v>
      </c>
      <c r="G12" s="772">
        <f t="shared" si="4"/>
        <v>34646.04</v>
      </c>
      <c r="H12" s="772">
        <f t="shared" si="4"/>
        <v>40164.01</v>
      </c>
      <c r="I12" s="772">
        <f t="shared" si="4"/>
        <v>40164.01</v>
      </c>
      <c r="J12" s="773">
        <f t="shared" si="4"/>
        <v>0</v>
      </c>
      <c r="K12" s="774"/>
      <c r="L12" s="771">
        <f>SUM(L6:L11)</f>
        <v>12723.720000000001</v>
      </c>
      <c r="M12" s="772">
        <f>SUM(M6:M11)</f>
        <v>0</v>
      </c>
      <c r="N12" s="773">
        <f>SUM(N6:N11)</f>
        <v>52887.73</v>
      </c>
    </row>
    <row r="13" spans="1:15" s="154" customFormat="1" ht="15" x14ac:dyDescent="0.25">
      <c r="A13" s="654"/>
      <c r="B13" s="655"/>
      <c r="C13" s="664"/>
      <c r="D13" s="656"/>
      <c r="E13" s="656"/>
      <c r="F13" s="656"/>
      <c r="G13" s="656"/>
      <c r="H13" s="656"/>
      <c r="I13" s="656"/>
      <c r="J13" s="656"/>
      <c r="K13" s="657"/>
      <c r="L13" s="656"/>
      <c r="M13" s="656"/>
      <c r="N13" s="656"/>
    </row>
    <row r="14" spans="1:15" ht="17.25" customHeight="1" x14ac:dyDescent="0.25">
      <c r="A14" s="658" t="s">
        <v>597</v>
      </c>
      <c r="B14" s="636"/>
      <c r="C14" s="1111" t="s">
        <v>1232</v>
      </c>
      <c r="D14" s="1111"/>
      <c r="E14" s="1111"/>
      <c r="F14" s="1111"/>
      <c r="G14" s="1111"/>
      <c r="H14" s="1111"/>
      <c r="I14" s="1111"/>
      <c r="J14" s="1111"/>
      <c r="K14" s="1111"/>
      <c r="L14" s="1111"/>
      <c r="M14" s="1111"/>
      <c r="N14" s="1111"/>
    </row>
    <row r="15" spans="1:15" ht="17.25" customHeight="1" x14ac:dyDescent="0.25">
      <c r="A15" s="658"/>
      <c r="B15" s="636"/>
      <c r="C15" s="1112" t="s">
        <v>1243</v>
      </c>
      <c r="D15" s="1112"/>
      <c r="E15" s="1112"/>
      <c r="F15" s="1112"/>
      <c r="G15" s="1112"/>
      <c r="H15" s="1112"/>
      <c r="I15" s="1112"/>
      <c r="J15" s="1112"/>
      <c r="K15" s="1112"/>
      <c r="L15" s="1112"/>
      <c r="M15" s="1112"/>
      <c r="N15" s="1112"/>
    </row>
    <row r="16" spans="1:15" ht="17.25" customHeight="1" x14ac:dyDescent="0.25">
      <c r="A16" s="658"/>
      <c r="B16" s="636"/>
      <c r="C16" s="956"/>
      <c r="D16" s="956"/>
      <c r="E16" s="956"/>
      <c r="F16" s="956"/>
      <c r="G16" s="956"/>
      <c r="H16" s="956"/>
      <c r="I16" s="956"/>
      <c r="J16" s="956"/>
      <c r="K16" s="956"/>
      <c r="L16" s="956"/>
      <c r="M16" s="956"/>
      <c r="N16" s="956"/>
    </row>
    <row r="17" spans="1:14" ht="17.25" customHeight="1" x14ac:dyDescent="0.25">
      <c r="A17" s="1101" t="s">
        <v>1142</v>
      </c>
      <c r="B17" s="1101"/>
      <c r="C17" s="1101"/>
      <c r="D17" s="1101"/>
      <c r="E17" s="1101"/>
      <c r="F17" s="1101"/>
      <c r="G17" s="1101"/>
      <c r="H17" s="1101"/>
      <c r="I17" s="1101"/>
      <c r="J17" s="1101"/>
      <c r="K17" s="1101"/>
      <c r="L17" s="1101"/>
      <c r="M17" s="1101"/>
      <c r="N17" s="1101"/>
    </row>
    <row r="18" spans="1:14" ht="17.25" customHeight="1" x14ac:dyDescent="0.25">
      <c r="A18" s="1101" t="s">
        <v>1143</v>
      </c>
      <c r="B18" s="1101"/>
      <c r="C18" s="1101"/>
      <c r="D18" s="1101"/>
      <c r="E18" s="1101"/>
      <c r="F18" s="1101"/>
      <c r="G18" s="1101"/>
      <c r="H18" s="1101"/>
      <c r="I18" s="1101"/>
      <c r="J18" s="1101"/>
      <c r="K18" s="1101"/>
      <c r="L18" s="1101"/>
      <c r="M18" s="1101"/>
      <c r="N18" s="1101"/>
    </row>
    <row r="19" spans="1:14" ht="17.25" customHeight="1" x14ac:dyDescent="0.25">
      <c r="A19" s="1101" t="s">
        <v>1144</v>
      </c>
      <c r="B19" s="1101"/>
      <c r="C19" s="1101"/>
      <c r="D19" s="1101"/>
      <c r="E19" s="1101"/>
      <c r="F19" s="1101"/>
      <c r="G19" s="1101"/>
      <c r="H19" s="1101"/>
      <c r="I19" s="1101"/>
      <c r="J19" s="1101"/>
      <c r="K19" s="1101"/>
      <c r="L19" s="1101"/>
      <c r="M19" s="1101"/>
      <c r="N19" s="1101"/>
    </row>
    <row r="20" spans="1:14" ht="17.25" customHeight="1" x14ac:dyDescent="0.25">
      <c r="A20" s="1101" t="s">
        <v>1145</v>
      </c>
      <c r="B20" s="1101"/>
      <c r="C20" s="1101"/>
      <c r="D20" s="1101"/>
      <c r="E20" s="1101"/>
      <c r="F20" s="1101"/>
      <c r="G20" s="1101"/>
      <c r="H20" s="1101"/>
      <c r="I20" s="1101"/>
      <c r="J20" s="1101"/>
      <c r="K20" s="1101"/>
      <c r="L20" s="1101"/>
      <c r="M20" s="1101"/>
      <c r="N20" s="1101"/>
    </row>
    <row r="21" spans="1:14" ht="13.5" x14ac:dyDescent="0.25">
      <c r="A21" s="1101"/>
      <c r="B21" s="1101"/>
      <c r="C21" s="1101"/>
      <c r="D21" s="1101"/>
      <c r="E21" s="1101"/>
      <c r="F21" s="1101"/>
      <c r="G21" s="1101"/>
      <c r="H21" s="1101"/>
      <c r="I21" s="1101"/>
      <c r="J21" s="1101"/>
      <c r="K21" s="1101"/>
      <c r="L21" s="1101"/>
      <c r="M21" s="1101"/>
      <c r="N21" s="1101"/>
    </row>
  </sheetData>
  <sheetProtection insertRows="0" deleteRows="0"/>
  <mergeCells count="17">
    <mergeCell ref="A19:N19"/>
    <mergeCell ref="C14:N14"/>
    <mergeCell ref="C15:N15"/>
    <mergeCell ref="A20:N20"/>
    <mergeCell ref="A21:N21"/>
    <mergeCell ref="A18:N18"/>
    <mergeCell ref="J3:J4"/>
    <mergeCell ref="L3:L4"/>
    <mergeCell ref="M3:M4"/>
    <mergeCell ref="N3:N4"/>
    <mergeCell ref="A17:N17"/>
    <mergeCell ref="A3:A5"/>
    <mergeCell ref="B3:B5"/>
    <mergeCell ref="C3:C5"/>
    <mergeCell ref="D3:E3"/>
    <mergeCell ref="F3:G3"/>
    <mergeCell ref="H3:I3"/>
  </mergeCells>
  <printOptions horizontalCentered="1"/>
  <pageMargins left="0.19685039370078741" right="0.19685039370078741" top="0.98425196850393704" bottom="0.98425196850393704" header="0.51181102362204722" footer="0.51181102362204722"/>
  <pageSetup paperSize="9" scale="77" orientation="landscape" cellComments="asDisplayed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07F52"/>
    <pageSetUpPr fitToPage="1"/>
  </sheetPr>
  <dimension ref="A1:S48"/>
  <sheetViews>
    <sheetView zoomScale="89" zoomScaleNormal="89" workbookViewId="0">
      <selection activeCell="J22" sqref="J22"/>
    </sheetView>
  </sheetViews>
  <sheetFormatPr defaultColWidth="9.42578125" defaultRowHeight="15" x14ac:dyDescent="0.25"/>
  <cols>
    <col min="1" max="1" width="4" style="72" customWidth="1"/>
    <col min="2" max="2" width="2.28515625" style="72" customWidth="1"/>
    <col min="3" max="3" width="4.7109375" style="72" customWidth="1"/>
    <col min="4" max="4" width="7.7109375" style="72" customWidth="1"/>
    <col min="5" max="5" width="41.5703125" style="72" customWidth="1"/>
    <col min="6" max="6" width="5.42578125" style="72" customWidth="1"/>
    <col min="7" max="7" width="12.42578125" style="72" customWidth="1"/>
    <col min="8" max="8" width="10.140625" style="72" customWidth="1"/>
    <col min="9" max="9" width="11" style="72" customWidth="1"/>
    <col min="10" max="10" width="9.7109375" style="72" customWidth="1"/>
    <col min="11" max="11" width="11.28515625" style="72" customWidth="1"/>
    <col min="12" max="12" width="11.140625" style="72" bestFit="1" customWidth="1"/>
    <col min="13" max="13" width="10.85546875" style="72" customWidth="1"/>
    <col min="14" max="14" width="10.7109375" style="72" customWidth="1"/>
    <col min="15" max="15" width="10.42578125" style="72" customWidth="1"/>
    <col min="16" max="16" width="10.85546875" style="72" customWidth="1"/>
    <col min="17" max="17" width="2.140625" style="72" customWidth="1"/>
    <col min="18" max="19" width="10.140625" style="72" customWidth="1"/>
    <col min="20" max="248" width="9.140625" style="72" customWidth="1"/>
    <col min="249" max="249" width="5.28515625" style="72" customWidth="1"/>
    <col min="250" max="250" width="5.42578125" style="72" customWidth="1"/>
    <col min="251" max="251" width="7.7109375" style="72" customWidth="1"/>
    <col min="252" max="252" width="39.42578125" style="72" customWidth="1"/>
    <col min="253" max="253" width="11.28515625" style="72" customWidth="1"/>
    <col min="254" max="16384" width="9.42578125" style="72"/>
  </cols>
  <sheetData>
    <row r="1" spans="1:19" ht="15.75" x14ac:dyDescent="0.25">
      <c r="A1" s="802" t="s">
        <v>991</v>
      </c>
      <c r="B1" s="173"/>
      <c r="C1" s="803"/>
      <c r="D1" s="803"/>
      <c r="E1" s="803"/>
      <c r="F1" s="803"/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</row>
    <row r="2" spans="1:19" ht="16.5" thickBot="1" x14ac:dyDescent="0.3">
      <c r="A2" s="173"/>
      <c r="B2" s="803"/>
      <c r="C2" s="803"/>
      <c r="D2" s="803"/>
      <c r="E2" s="173"/>
      <c r="F2" s="173"/>
      <c r="G2" s="173"/>
      <c r="H2" s="173"/>
      <c r="I2" s="173"/>
      <c r="J2" s="173"/>
      <c r="K2" s="173"/>
      <c r="L2" s="173"/>
      <c r="M2" s="173"/>
      <c r="N2" s="173"/>
      <c r="O2" s="173"/>
      <c r="P2" s="173"/>
      <c r="Q2" s="173"/>
      <c r="R2" s="173"/>
      <c r="S2" s="804" t="s">
        <v>506</v>
      </c>
    </row>
    <row r="3" spans="1:19" s="75" customFormat="1" ht="50.25" customHeight="1" x14ac:dyDescent="0.25">
      <c r="A3" s="1071" t="s">
        <v>479</v>
      </c>
      <c r="B3" s="1074" t="s">
        <v>1194</v>
      </c>
      <c r="C3" s="1074"/>
      <c r="D3" s="1074"/>
      <c r="E3" s="1074"/>
      <c r="F3" s="1131" t="s">
        <v>1195</v>
      </c>
      <c r="G3" s="1094" t="s">
        <v>1196</v>
      </c>
      <c r="H3" s="1067"/>
      <c r="I3" s="1067" t="s">
        <v>1135</v>
      </c>
      <c r="J3" s="1067"/>
      <c r="K3" s="1067" t="s">
        <v>1197</v>
      </c>
      <c r="L3" s="1083"/>
      <c r="M3" s="1129" t="s">
        <v>1198</v>
      </c>
      <c r="N3" s="1134" t="s">
        <v>1199</v>
      </c>
      <c r="O3" s="1070" t="s">
        <v>1200</v>
      </c>
      <c r="P3" s="1057" t="s">
        <v>1201</v>
      </c>
      <c r="Q3" s="669"/>
      <c r="R3" s="1095" t="s">
        <v>1202</v>
      </c>
      <c r="S3" s="1126" t="s">
        <v>685</v>
      </c>
    </row>
    <row r="4" spans="1:19" s="75" customFormat="1" ht="15" customHeight="1" x14ac:dyDescent="0.25">
      <c r="A4" s="1072"/>
      <c r="B4" s="1076"/>
      <c r="C4" s="1076"/>
      <c r="D4" s="1076"/>
      <c r="E4" s="1076"/>
      <c r="F4" s="1132"/>
      <c r="G4" s="640" t="s">
        <v>1203</v>
      </c>
      <c r="H4" s="641" t="s">
        <v>1204</v>
      </c>
      <c r="I4" s="641" t="s">
        <v>632</v>
      </c>
      <c r="J4" s="641" t="s">
        <v>1223</v>
      </c>
      <c r="K4" s="641" t="s">
        <v>632</v>
      </c>
      <c r="L4" s="805" t="s">
        <v>637</v>
      </c>
      <c r="M4" s="1130"/>
      <c r="N4" s="1135"/>
      <c r="O4" s="1136"/>
      <c r="P4" s="1058"/>
      <c r="Q4" s="669"/>
      <c r="R4" s="1096"/>
      <c r="S4" s="1127"/>
    </row>
    <row r="5" spans="1:19" s="75" customFormat="1" ht="17.25" customHeight="1" thickBot="1" x14ac:dyDescent="0.3">
      <c r="A5" s="1073"/>
      <c r="B5" s="1078"/>
      <c r="C5" s="1078"/>
      <c r="D5" s="1078"/>
      <c r="E5" s="1078"/>
      <c r="F5" s="1133"/>
      <c r="G5" s="642" t="s">
        <v>557</v>
      </c>
      <c r="H5" s="643" t="s">
        <v>558</v>
      </c>
      <c r="I5" s="643" t="s">
        <v>559</v>
      </c>
      <c r="J5" s="643" t="s">
        <v>560</v>
      </c>
      <c r="K5" s="643" t="s">
        <v>634</v>
      </c>
      <c r="L5" s="806" t="s">
        <v>635</v>
      </c>
      <c r="M5" s="646" t="s">
        <v>736</v>
      </c>
      <c r="N5" s="807" t="s">
        <v>739</v>
      </c>
      <c r="O5" s="808" t="s">
        <v>686</v>
      </c>
      <c r="P5" s="644" t="s">
        <v>564</v>
      </c>
      <c r="Q5" s="669"/>
      <c r="R5" s="645" t="s">
        <v>565</v>
      </c>
      <c r="S5" s="809" t="s">
        <v>787</v>
      </c>
    </row>
    <row r="6" spans="1:19" s="76" customFormat="1" ht="16.5" customHeight="1" x14ac:dyDescent="0.25">
      <c r="A6" s="810">
        <v>1</v>
      </c>
      <c r="B6" s="1116" t="s">
        <v>636</v>
      </c>
      <c r="C6" s="1116"/>
      <c r="D6" s="1116"/>
      <c r="E6" s="1116"/>
      <c r="F6" s="811"/>
      <c r="G6" s="812">
        <f t="shared" ref="G6:L6" si="0">+G7+G13</f>
        <v>59247.01</v>
      </c>
      <c r="H6" s="813">
        <f t="shared" si="0"/>
        <v>49435.03</v>
      </c>
      <c r="I6" s="813">
        <f t="shared" si="0"/>
        <v>52350.740000000005</v>
      </c>
      <c r="J6" s="813">
        <f t="shared" si="0"/>
        <v>45093.98000000001</v>
      </c>
      <c r="K6" s="813">
        <f t="shared" si="0"/>
        <v>111597.75</v>
      </c>
      <c r="L6" s="814">
        <f t="shared" si="0"/>
        <v>94529.010000000009</v>
      </c>
      <c r="M6" s="815" t="s">
        <v>1037</v>
      </c>
      <c r="N6" s="816">
        <f>+N7+N13</f>
        <v>2206.79</v>
      </c>
      <c r="O6" s="816">
        <f>+O7+O13</f>
        <v>17068.739999999994</v>
      </c>
      <c r="P6" s="817">
        <f>+P7+P13</f>
        <v>17421.41</v>
      </c>
      <c r="Q6" s="733"/>
      <c r="R6" s="812">
        <f>+R7+R13</f>
        <v>1308.74</v>
      </c>
      <c r="S6" s="817">
        <f>+S7+R13</f>
        <v>42766.559999999998</v>
      </c>
    </row>
    <row r="7" spans="1:19" s="76" customFormat="1" ht="13.5" x14ac:dyDescent="0.25">
      <c r="A7" s="818">
        <f>A6+1</f>
        <v>2</v>
      </c>
      <c r="B7" s="1128" t="s">
        <v>782</v>
      </c>
      <c r="C7" s="1128"/>
      <c r="D7" s="1128"/>
      <c r="E7" s="1128"/>
      <c r="F7" s="819"/>
      <c r="G7" s="729">
        <f>G8+G10</f>
        <v>47067.270000000004</v>
      </c>
      <c r="H7" s="730">
        <f t="shared" ref="H7:L7" si="1">H8+H10</f>
        <v>41760.75</v>
      </c>
      <c r="I7" s="730">
        <f t="shared" si="1"/>
        <v>141.94999999999999</v>
      </c>
      <c r="J7" s="730">
        <f t="shared" si="1"/>
        <v>51.949999999999989</v>
      </c>
      <c r="K7" s="730">
        <f t="shared" si="1"/>
        <v>47209.22</v>
      </c>
      <c r="L7" s="743">
        <f t="shared" si="1"/>
        <v>41812.699999999997</v>
      </c>
      <c r="M7" s="820" t="s">
        <v>1037</v>
      </c>
      <c r="N7" s="732">
        <f t="shared" ref="N7:P7" si="2">N8+N10</f>
        <v>2206.79</v>
      </c>
      <c r="O7" s="732">
        <f t="shared" si="2"/>
        <v>5396.5199999999995</v>
      </c>
      <c r="P7" s="734">
        <f t="shared" si="2"/>
        <v>2658.06</v>
      </c>
      <c r="Q7" s="733"/>
      <c r="R7" s="729">
        <v>354.88</v>
      </c>
      <c r="S7" s="734">
        <f t="shared" ref="S7" si="3">S8+S10</f>
        <v>41812.699999999997</v>
      </c>
    </row>
    <row r="8" spans="1:19" s="75" customFormat="1" ht="13.5" x14ac:dyDescent="0.25">
      <c r="A8" s="736">
        <v>3</v>
      </c>
      <c r="B8" s="821"/>
      <c r="C8" s="1119" t="s">
        <v>1171</v>
      </c>
      <c r="D8" s="1120"/>
      <c r="E8" s="1121"/>
      <c r="F8" s="822"/>
      <c r="G8" s="752">
        <f>G9</f>
        <v>5170.72</v>
      </c>
      <c r="H8" s="389">
        <f t="shared" ref="H8" si="4">H9</f>
        <v>4403.2000000000007</v>
      </c>
      <c r="I8" s="389">
        <f t="shared" ref="I8" si="5">I9</f>
        <v>0</v>
      </c>
      <c r="J8" s="389">
        <f t="shared" ref="J8" si="6">J9</f>
        <v>0</v>
      </c>
      <c r="K8" s="389">
        <f t="shared" ref="K8" si="7">K9</f>
        <v>5170.72</v>
      </c>
      <c r="L8" s="759">
        <f t="shared" ref="L8" si="8">L9</f>
        <v>4403.2000000000007</v>
      </c>
      <c r="M8" s="823" t="s">
        <v>1037</v>
      </c>
      <c r="N8" s="824">
        <f t="shared" ref="N8" si="9">N9</f>
        <v>0</v>
      </c>
      <c r="O8" s="824">
        <f t="shared" ref="O8" si="10">O9</f>
        <v>767.51999999999953</v>
      </c>
      <c r="P8" s="754">
        <f t="shared" ref="P8" si="11">P9</f>
        <v>0</v>
      </c>
      <c r="Q8" s="741"/>
      <c r="R8" s="752">
        <f t="shared" ref="R8" si="12">R9</f>
        <v>0</v>
      </c>
      <c r="S8" s="754">
        <f t="shared" ref="S8" si="13">S9</f>
        <v>4403.2000000000007</v>
      </c>
    </row>
    <row r="9" spans="1:19" s="75" customFormat="1" ht="13.5" x14ac:dyDescent="0.25">
      <c r="A9" s="736">
        <v>4</v>
      </c>
      <c r="B9" s="825"/>
      <c r="C9" s="825"/>
      <c r="D9" s="1115" t="s">
        <v>1172</v>
      </c>
      <c r="E9" s="1115"/>
      <c r="F9" s="755"/>
      <c r="G9" s="752">
        <v>5170.72</v>
      </c>
      <c r="H9" s="389">
        <f>G9-767.52</f>
        <v>4403.2000000000007</v>
      </c>
      <c r="I9" s="389">
        <v>0</v>
      </c>
      <c r="J9" s="389">
        <v>0</v>
      </c>
      <c r="K9" s="389">
        <f t="shared" ref="K9" si="14">+G9+I9</f>
        <v>5170.72</v>
      </c>
      <c r="L9" s="759">
        <f t="shared" ref="L9" si="15">+H9+J9</f>
        <v>4403.2000000000007</v>
      </c>
      <c r="M9" s="823">
        <v>85</v>
      </c>
      <c r="N9" s="824">
        <v>0</v>
      </c>
      <c r="O9" s="824">
        <f>+K9-L9</f>
        <v>767.51999999999953</v>
      </c>
      <c r="P9" s="754">
        <v>0</v>
      </c>
      <c r="Q9" s="741"/>
      <c r="R9" s="752">
        <v>0</v>
      </c>
      <c r="S9" s="754">
        <f t="shared" ref="S9" si="16">+L9+R9</f>
        <v>4403.2000000000007</v>
      </c>
    </row>
    <row r="10" spans="1:19" s="75" customFormat="1" ht="13.5" x14ac:dyDescent="0.25">
      <c r="A10" s="736">
        <v>5</v>
      </c>
      <c r="B10" s="821"/>
      <c r="C10" s="1119" t="s">
        <v>688</v>
      </c>
      <c r="D10" s="1120"/>
      <c r="E10" s="1121"/>
      <c r="F10" s="822"/>
      <c r="G10" s="752">
        <f t="shared" ref="G10:L10" si="17">SUM(G11:G12)</f>
        <v>41896.550000000003</v>
      </c>
      <c r="H10" s="389">
        <f t="shared" si="17"/>
        <v>37357.550000000003</v>
      </c>
      <c r="I10" s="389">
        <f t="shared" si="17"/>
        <v>141.94999999999999</v>
      </c>
      <c r="J10" s="389">
        <f t="shared" si="17"/>
        <v>51.949999999999989</v>
      </c>
      <c r="K10" s="389">
        <f t="shared" si="17"/>
        <v>42038.5</v>
      </c>
      <c r="L10" s="759">
        <f t="shared" si="17"/>
        <v>37409.5</v>
      </c>
      <c r="M10" s="823" t="s">
        <v>1037</v>
      </c>
      <c r="N10" s="824">
        <f>SUM(N11:N12)</f>
        <v>2206.79</v>
      </c>
      <c r="O10" s="824">
        <f>SUM(O11:O12)</f>
        <v>4629</v>
      </c>
      <c r="P10" s="754">
        <f>SUM(P11:P12)</f>
        <v>2658.06</v>
      </c>
      <c r="Q10" s="741"/>
      <c r="R10" s="752">
        <f>SUM(R11:R12)</f>
        <v>0</v>
      </c>
      <c r="S10" s="754">
        <f>SUM(S11:S12)</f>
        <v>37409.5</v>
      </c>
    </row>
    <row r="11" spans="1:19" s="75" customFormat="1" ht="13.5" x14ac:dyDescent="0.25">
      <c r="A11" s="736">
        <v>6</v>
      </c>
      <c r="B11" s="825"/>
      <c r="C11" s="825"/>
      <c r="D11" s="1115" t="s">
        <v>689</v>
      </c>
      <c r="E11" s="1115"/>
      <c r="F11" s="755"/>
      <c r="G11" s="752">
        <v>11.15</v>
      </c>
      <c r="H11" s="389">
        <v>11.15</v>
      </c>
      <c r="I11" s="389">
        <v>0</v>
      </c>
      <c r="J11" s="389">
        <v>0</v>
      </c>
      <c r="K11" s="389">
        <f t="shared" ref="K11:L12" si="18">+G11+I11</f>
        <v>11.15</v>
      </c>
      <c r="L11" s="759">
        <f t="shared" si="18"/>
        <v>11.15</v>
      </c>
      <c r="M11" s="823">
        <v>85</v>
      </c>
      <c r="N11" s="824">
        <v>0</v>
      </c>
      <c r="O11" s="824">
        <f>+K11-L11</f>
        <v>0</v>
      </c>
      <c r="P11" s="754">
        <v>0</v>
      </c>
      <c r="Q11" s="741"/>
      <c r="R11" s="752">
        <v>0</v>
      </c>
      <c r="S11" s="754">
        <f t="shared" ref="S11:S19" si="19">+L11+R11</f>
        <v>11.15</v>
      </c>
    </row>
    <row r="12" spans="1:19" s="75" customFormat="1" ht="13.5" x14ac:dyDescent="0.25">
      <c r="A12" s="736">
        <v>7</v>
      </c>
      <c r="B12" s="825"/>
      <c r="C12" s="825"/>
      <c r="D12" s="1115" t="s">
        <v>690</v>
      </c>
      <c r="E12" s="1115"/>
      <c r="F12" s="755"/>
      <c r="G12" s="752">
        <f>5403.09+16887.81+8014.48+69.82+11510.2</f>
        <v>41885.4</v>
      </c>
      <c r="H12" s="389">
        <f>G12-1634.39-2904.61</f>
        <v>37346.400000000001</v>
      </c>
      <c r="I12" s="389">
        <f>141.95</f>
        <v>141.94999999999999</v>
      </c>
      <c r="J12" s="389">
        <f>I12-90</f>
        <v>51.949999999999989</v>
      </c>
      <c r="K12" s="389">
        <f t="shared" si="18"/>
        <v>42027.35</v>
      </c>
      <c r="L12" s="759">
        <f t="shared" si="18"/>
        <v>37398.35</v>
      </c>
      <c r="M12" s="823">
        <v>85</v>
      </c>
      <c r="N12" s="824">
        <v>2206.79</v>
      </c>
      <c r="O12" s="824">
        <f>+K12-L12</f>
        <v>4629</v>
      </c>
      <c r="P12" s="754">
        <v>2658.06</v>
      </c>
      <c r="Q12" s="741"/>
      <c r="R12" s="752">
        <v>0</v>
      </c>
      <c r="S12" s="754">
        <f t="shared" si="19"/>
        <v>37398.35</v>
      </c>
    </row>
    <row r="13" spans="1:19" s="76" customFormat="1" ht="13.5" x14ac:dyDescent="0.25">
      <c r="A13" s="727">
        <v>8</v>
      </c>
      <c r="B13" s="1122" t="s">
        <v>783</v>
      </c>
      <c r="C13" s="1122"/>
      <c r="D13" s="1122"/>
      <c r="E13" s="1122"/>
      <c r="F13" s="819" t="s">
        <v>619</v>
      </c>
      <c r="G13" s="729">
        <f>G14+G16+G18</f>
        <v>12179.74</v>
      </c>
      <c r="H13" s="730">
        <f t="shared" ref="H13:P13" si="20">H14+H16+H18</f>
        <v>7674.2799999999988</v>
      </c>
      <c r="I13" s="730">
        <f t="shared" si="20"/>
        <v>52208.790000000008</v>
      </c>
      <c r="J13" s="730">
        <f t="shared" si="20"/>
        <v>45042.030000000013</v>
      </c>
      <c r="K13" s="730">
        <f t="shared" si="20"/>
        <v>64388.530000000006</v>
      </c>
      <c r="L13" s="743">
        <f t="shared" si="20"/>
        <v>52716.310000000012</v>
      </c>
      <c r="M13" s="820" t="s">
        <v>1037</v>
      </c>
      <c r="N13" s="732">
        <f t="shared" si="20"/>
        <v>0</v>
      </c>
      <c r="O13" s="732">
        <f t="shared" si="20"/>
        <v>11672.219999999994</v>
      </c>
      <c r="P13" s="734">
        <f t="shared" si="20"/>
        <v>14763.35</v>
      </c>
      <c r="Q13" s="733"/>
      <c r="R13" s="729">
        <v>953.86</v>
      </c>
      <c r="S13" s="734">
        <f t="shared" ref="S13" si="21">S14+S16+S18</f>
        <v>52716.310000000012</v>
      </c>
    </row>
    <row r="14" spans="1:19" s="75" customFormat="1" ht="13.5" x14ac:dyDescent="0.25">
      <c r="A14" s="736">
        <f>A13+1</f>
        <v>9</v>
      </c>
      <c r="B14" s="825"/>
      <c r="C14" s="1115" t="s">
        <v>691</v>
      </c>
      <c r="D14" s="1115"/>
      <c r="E14" s="1115"/>
      <c r="F14" s="755"/>
      <c r="G14" s="752">
        <f>G15</f>
        <v>0</v>
      </c>
      <c r="H14" s="389">
        <f t="shared" ref="H14" si="22">H15</f>
        <v>0</v>
      </c>
      <c r="I14" s="389">
        <f t="shared" ref="I14" si="23">I15</f>
        <v>0</v>
      </c>
      <c r="J14" s="389">
        <f t="shared" ref="J14" si="24">J15</f>
        <v>0</v>
      </c>
      <c r="K14" s="389">
        <f t="shared" ref="K14" si="25">K15</f>
        <v>0</v>
      </c>
      <c r="L14" s="389">
        <f t="shared" ref="L14" si="26">L15</f>
        <v>0</v>
      </c>
      <c r="M14" s="823" t="s">
        <v>1037</v>
      </c>
      <c r="N14" s="389">
        <f t="shared" ref="N14" si="27">N15</f>
        <v>0</v>
      </c>
      <c r="O14" s="824">
        <f t="shared" ref="O14" si="28">O15</f>
        <v>0</v>
      </c>
      <c r="P14" s="754">
        <f t="shared" ref="P14" si="29">P15</f>
        <v>14763.35</v>
      </c>
      <c r="Q14" s="741"/>
      <c r="R14" s="752">
        <v>0</v>
      </c>
      <c r="S14" s="754">
        <f t="shared" ref="S14" si="30">S15</f>
        <v>0</v>
      </c>
    </row>
    <row r="15" spans="1:19" s="75" customFormat="1" ht="13.5" x14ac:dyDescent="0.25">
      <c r="A15" s="736">
        <f t="shared" ref="A15:A20" si="31">A14+1</f>
        <v>10</v>
      </c>
      <c r="B15" s="737"/>
      <c r="C15" s="826"/>
      <c r="D15" s="827" t="s">
        <v>692</v>
      </c>
      <c r="E15" s="747"/>
      <c r="F15" s="755"/>
      <c r="G15" s="752">
        <v>0</v>
      </c>
      <c r="H15" s="389">
        <v>0</v>
      </c>
      <c r="I15" s="389">
        <v>0</v>
      </c>
      <c r="J15" s="389">
        <v>0</v>
      </c>
      <c r="K15" s="389">
        <f t="shared" ref="K15:K19" si="32">+G15+I15</f>
        <v>0</v>
      </c>
      <c r="L15" s="389">
        <f t="shared" ref="L15:L19" si="33">+H15+J15</f>
        <v>0</v>
      </c>
      <c r="M15" s="823">
        <v>85</v>
      </c>
      <c r="N15" s="389">
        <v>0</v>
      </c>
      <c r="O15" s="824">
        <f t="shared" ref="O15:O19" si="34">+K15-L15</f>
        <v>0</v>
      </c>
      <c r="P15" s="754">
        <v>14763.35</v>
      </c>
      <c r="Q15" s="741"/>
      <c r="R15" s="752">
        <v>0</v>
      </c>
      <c r="S15" s="754">
        <f t="shared" si="19"/>
        <v>0</v>
      </c>
    </row>
    <row r="16" spans="1:19" s="75" customFormat="1" ht="13.5" x14ac:dyDescent="0.25">
      <c r="A16" s="736">
        <f t="shared" si="31"/>
        <v>11</v>
      </c>
      <c r="B16" s="737"/>
      <c r="C16" s="747" t="s">
        <v>693</v>
      </c>
      <c r="D16" s="737"/>
      <c r="E16" s="747"/>
      <c r="F16" s="755"/>
      <c r="G16" s="752">
        <f>G17</f>
        <v>3722</v>
      </c>
      <c r="H16" s="389">
        <f t="shared" ref="H16" si="35">H17</f>
        <v>3572</v>
      </c>
      <c r="I16" s="389">
        <f t="shared" ref="I16" si="36">I17</f>
        <v>0</v>
      </c>
      <c r="J16" s="389">
        <f t="shared" ref="J16" si="37">J17</f>
        <v>0</v>
      </c>
      <c r="K16" s="389">
        <f t="shared" ref="K16" si="38">K17</f>
        <v>3722</v>
      </c>
      <c r="L16" s="389">
        <f t="shared" ref="L16" si="39">L17</f>
        <v>3572</v>
      </c>
      <c r="M16" s="823" t="s">
        <v>1037</v>
      </c>
      <c r="N16" s="389">
        <f t="shared" ref="N16" si="40">N17</f>
        <v>0</v>
      </c>
      <c r="O16" s="824">
        <f t="shared" ref="O16" si="41">O17</f>
        <v>150</v>
      </c>
      <c r="P16" s="754">
        <f t="shared" ref="P16:P19" si="42">P17</f>
        <v>0</v>
      </c>
      <c r="Q16" s="741"/>
      <c r="R16" s="752">
        <f t="shared" ref="R16" si="43">R17</f>
        <v>0</v>
      </c>
      <c r="S16" s="754">
        <f t="shared" ref="S16" si="44">S17</f>
        <v>3572</v>
      </c>
    </row>
    <row r="17" spans="1:19" s="75" customFormat="1" ht="13.5" x14ac:dyDescent="0.25">
      <c r="A17" s="736">
        <f t="shared" si="31"/>
        <v>12</v>
      </c>
      <c r="B17" s="737"/>
      <c r="C17" s="737"/>
      <c r="D17" s="1123" t="s">
        <v>1173</v>
      </c>
      <c r="E17" s="1124"/>
      <c r="F17" s="738"/>
      <c r="G17" s="752">
        <f>3722</f>
        <v>3722</v>
      </c>
      <c r="H17" s="389">
        <f>3722-150</f>
        <v>3572</v>
      </c>
      <c r="I17" s="389">
        <v>0</v>
      </c>
      <c r="J17" s="389">
        <v>0</v>
      </c>
      <c r="K17" s="389">
        <f t="shared" si="32"/>
        <v>3722</v>
      </c>
      <c r="L17" s="389">
        <f t="shared" si="33"/>
        <v>3572</v>
      </c>
      <c r="M17" s="823">
        <v>85</v>
      </c>
      <c r="N17" s="389">
        <v>0</v>
      </c>
      <c r="O17" s="824">
        <f t="shared" si="34"/>
        <v>150</v>
      </c>
      <c r="P17" s="754">
        <f t="shared" si="42"/>
        <v>0</v>
      </c>
      <c r="Q17" s="741"/>
      <c r="R17" s="752">
        <v>0</v>
      </c>
      <c r="S17" s="754">
        <f t="shared" si="19"/>
        <v>3572</v>
      </c>
    </row>
    <row r="18" spans="1:19" s="75" customFormat="1" ht="13.5" x14ac:dyDescent="0.25">
      <c r="A18" s="736">
        <f t="shared" si="31"/>
        <v>13</v>
      </c>
      <c r="B18" s="737"/>
      <c r="C18" s="747" t="s">
        <v>694</v>
      </c>
      <c r="D18" s="737"/>
      <c r="E18" s="747"/>
      <c r="F18" s="755"/>
      <c r="G18" s="752">
        <f>G19</f>
        <v>8457.74</v>
      </c>
      <c r="H18" s="389">
        <f t="shared" ref="H18:P18" si="45">H19</f>
        <v>4102.2799999999988</v>
      </c>
      <c r="I18" s="389">
        <f t="shared" si="45"/>
        <v>52208.790000000008</v>
      </c>
      <c r="J18" s="389">
        <f t="shared" si="45"/>
        <v>45042.030000000013</v>
      </c>
      <c r="K18" s="389">
        <f t="shared" si="45"/>
        <v>60666.530000000006</v>
      </c>
      <c r="L18" s="389">
        <f t="shared" si="45"/>
        <v>49144.310000000012</v>
      </c>
      <c r="M18" s="823" t="s">
        <v>1037</v>
      </c>
      <c r="N18" s="389">
        <f t="shared" si="45"/>
        <v>0</v>
      </c>
      <c r="O18" s="824">
        <f t="shared" si="45"/>
        <v>11522.219999999994</v>
      </c>
      <c r="P18" s="754">
        <f t="shared" si="45"/>
        <v>0</v>
      </c>
      <c r="Q18" s="741"/>
      <c r="R18" s="752">
        <f t="shared" ref="R18:S18" si="46">R19</f>
        <v>0</v>
      </c>
      <c r="S18" s="754">
        <f t="shared" si="46"/>
        <v>49144.310000000012</v>
      </c>
    </row>
    <row r="19" spans="1:19" s="75" customFormat="1" ht="13.5" x14ac:dyDescent="0.25">
      <c r="A19" s="736">
        <f t="shared" si="31"/>
        <v>14</v>
      </c>
      <c r="B19" s="828"/>
      <c r="C19" s="829"/>
      <c r="D19" s="827" t="s">
        <v>695</v>
      </c>
      <c r="E19" s="747"/>
      <c r="F19" s="755"/>
      <c r="G19" s="752">
        <f>2507.41+4849.22+629.58+471.53</f>
        <v>8457.74</v>
      </c>
      <c r="H19" s="389">
        <f>G19-2365.83-1733.69-41.06-214.88</f>
        <v>4102.2799999999988</v>
      </c>
      <c r="I19" s="389">
        <f>14386.65+16416.33+8484.2+12921.61</f>
        <v>52208.790000000008</v>
      </c>
      <c r="J19" s="389">
        <f>I19-2581.1-3442.68-571.64-571.34</f>
        <v>45042.030000000013</v>
      </c>
      <c r="K19" s="389">
        <f t="shared" si="32"/>
        <v>60666.530000000006</v>
      </c>
      <c r="L19" s="389">
        <f t="shared" si="33"/>
        <v>49144.310000000012</v>
      </c>
      <c r="M19" s="823">
        <v>85</v>
      </c>
      <c r="N19" s="389">
        <v>0</v>
      </c>
      <c r="O19" s="824">
        <f t="shared" si="34"/>
        <v>11522.219999999994</v>
      </c>
      <c r="P19" s="754">
        <f t="shared" si="42"/>
        <v>0</v>
      </c>
      <c r="Q19" s="741"/>
      <c r="R19" s="752">
        <v>0</v>
      </c>
      <c r="S19" s="754">
        <f t="shared" si="19"/>
        <v>49144.310000000012</v>
      </c>
    </row>
    <row r="20" spans="1:19" s="76" customFormat="1" ht="15.75" customHeight="1" x14ac:dyDescent="0.25">
      <c r="A20" s="830">
        <f t="shared" si="31"/>
        <v>15</v>
      </c>
      <c r="B20" s="1117" t="s">
        <v>1241</v>
      </c>
      <c r="C20" s="1051"/>
      <c r="D20" s="1051"/>
      <c r="E20" s="1118"/>
      <c r="F20" s="831"/>
      <c r="G20" s="832">
        <f>G21+G23+G25</f>
        <v>2085.5500000000002</v>
      </c>
      <c r="H20" s="833">
        <f t="shared" ref="H20:P20" si="47">H21+H23+H25</f>
        <v>2085.5500000000002</v>
      </c>
      <c r="I20" s="833">
        <f t="shared" si="47"/>
        <v>9386.6899999999987</v>
      </c>
      <c r="J20" s="833">
        <f t="shared" si="47"/>
        <v>18010.11</v>
      </c>
      <c r="K20" s="833">
        <f t="shared" si="47"/>
        <v>11472.24</v>
      </c>
      <c r="L20" s="833">
        <f t="shared" si="47"/>
        <v>20095.659999999996</v>
      </c>
      <c r="M20" s="834" t="s">
        <v>1037</v>
      </c>
      <c r="N20" s="833">
        <f t="shared" si="47"/>
        <v>0</v>
      </c>
      <c r="O20" s="835">
        <f t="shared" si="47"/>
        <v>0</v>
      </c>
      <c r="P20" s="836">
        <f t="shared" si="47"/>
        <v>0</v>
      </c>
      <c r="Q20" s="733"/>
      <c r="R20" s="832">
        <f t="shared" ref="R20:S20" si="48">R21+R23+R25</f>
        <v>1948.9</v>
      </c>
      <c r="S20" s="836">
        <f t="shared" si="48"/>
        <v>19959.009999999998</v>
      </c>
    </row>
    <row r="21" spans="1:19" s="735" customFormat="1" ht="13.5" x14ac:dyDescent="0.25">
      <c r="A21" s="727">
        <v>16</v>
      </c>
      <c r="B21" s="1114" t="s">
        <v>1174</v>
      </c>
      <c r="C21" s="1114"/>
      <c r="D21" s="1114"/>
      <c r="E21" s="1114"/>
      <c r="F21" s="728"/>
      <c r="G21" s="729">
        <f t="shared" ref="G21:J23" si="49">G22</f>
        <v>0</v>
      </c>
      <c r="H21" s="730">
        <f t="shared" si="49"/>
        <v>0</v>
      </c>
      <c r="I21" s="730">
        <f t="shared" si="49"/>
        <v>259.72000000000003</v>
      </c>
      <c r="J21" s="730">
        <f t="shared" si="49"/>
        <v>8883.14</v>
      </c>
      <c r="K21" s="390">
        <f t="shared" ref="K21:L23" si="50">+G21+I21</f>
        <v>259.72000000000003</v>
      </c>
      <c r="L21" s="389">
        <f t="shared" si="50"/>
        <v>8883.14</v>
      </c>
      <c r="M21" s="745" t="s">
        <v>1037</v>
      </c>
      <c r="N21" s="730">
        <f t="shared" ref="N21:P23" si="51">N22</f>
        <v>0</v>
      </c>
      <c r="O21" s="732">
        <f t="shared" si="51"/>
        <v>0</v>
      </c>
      <c r="P21" s="734">
        <f t="shared" si="51"/>
        <v>0</v>
      </c>
      <c r="Q21" s="733"/>
      <c r="R21" s="729">
        <f>R22</f>
        <v>0</v>
      </c>
      <c r="S21" s="734">
        <f>S22</f>
        <v>8883.14</v>
      </c>
    </row>
    <row r="22" spans="1:19" s="669" customFormat="1" ht="14.25" customHeight="1" x14ac:dyDescent="0.25">
      <c r="A22" s="736">
        <f t="shared" ref="A22:A31" si="52">A21+1</f>
        <v>17</v>
      </c>
      <c r="B22" s="737"/>
      <c r="C22" s="737"/>
      <c r="D22" s="1115" t="s">
        <v>1184</v>
      </c>
      <c r="E22" s="1125"/>
      <c r="F22" s="738"/>
      <c r="G22" s="739">
        <v>0</v>
      </c>
      <c r="H22" s="744">
        <v>0</v>
      </c>
      <c r="I22" s="389">
        <v>259.72000000000003</v>
      </c>
      <c r="J22" s="740">
        <f>259.72+8623.42</f>
        <v>8883.14</v>
      </c>
      <c r="K22" s="390">
        <f t="shared" si="50"/>
        <v>259.72000000000003</v>
      </c>
      <c r="L22" s="389">
        <f t="shared" si="50"/>
        <v>8883.14</v>
      </c>
      <c r="M22" s="746">
        <v>85</v>
      </c>
      <c r="N22" s="389">
        <v>0</v>
      </c>
      <c r="O22" s="740">
        <v>0</v>
      </c>
      <c r="P22" s="742">
        <v>0</v>
      </c>
      <c r="Q22" s="741"/>
      <c r="R22" s="739">
        <v>0</v>
      </c>
      <c r="S22" s="742">
        <f>+L22+R22</f>
        <v>8883.14</v>
      </c>
    </row>
    <row r="23" spans="1:19" s="669" customFormat="1" ht="14.25" customHeight="1" x14ac:dyDescent="0.25">
      <c r="A23" s="748">
        <f t="shared" si="52"/>
        <v>18</v>
      </c>
      <c r="B23" s="1114" t="s">
        <v>1102</v>
      </c>
      <c r="C23" s="1114"/>
      <c r="D23" s="1114"/>
      <c r="E23" s="1114"/>
      <c r="F23" s="749"/>
      <c r="G23" s="729">
        <f t="shared" si="49"/>
        <v>2085.5500000000002</v>
      </c>
      <c r="H23" s="730">
        <f t="shared" si="49"/>
        <v>2085.5500000000002</v>
      </c>
      <c r="I23" s="730">
        <f t="shared" si="49"/>
        <v>0</v>
      </c>
      <c r="J23" s="730">
        <f t="shared" si="49"/>
        <v>0</v>
      </c>
      <c r="K23" s="390">
        <f t="shared" si="50"/>
        <v>2085.5500000000002</v>
      </c>
      <c r="L23" s="389">
        <f t="shared" si="50"/>
        <v>2085.5500000000002</v>
      </c>
      <c r="M23" s="745" t="s">
        <v>1037</v>
      </c>
      <c r="N23" s="730">
        <f t="shared" si="51"/>
        <v>0</v>
      </c>
      <c r="O23" s="732">
        <f t="shared" si="51"/>
        <v>0</v>
      </c>
      <c r="P23" s="734">
        <f t="shared" si="51"/>
        <v>0</v>
      </c>
      <c r="Q23" s="733"/>
      <c r="R23" s="729">
        <f>R24</f>
        <v>0</v>
      </c>
      <c r="S23" s="734">
        <f>S24</f>
        <v>0</v>
      </c>
    </row>
    <row r="24" spans="1:19" s="669" customFormat="1" ht="14.25" customHeight="1" x14ac:dyDescent="0.25">
      <c r="A24" s="736">
        <f t="shared" si="52"/>
        <v>19</v>
      </c>
      <c r="B24" s="737"/>
      <c r="C24" s="737"/>
      <c r="D24" s="1115" t="s">
        <v>1185</v>
      </c>
      <c r="E24" s="1115"/>
      <c r="F24" s="738"/>
      <c r="G24" s="739">
        <v>2085.5500000000002</v>
      </c>
      <c r="H24" s="744">
        <f>G24</f>
        <v>2085.5500000000002</v>
      </c>
      <c r="I24" s="389">
        <v>0</v>
      </c>
      <c r="J24" s="740">
        <v>0</v>
      </c>
      <c r="K24" s="390">
        <v>0</v>
      </c>
      <c r="L24" s="389">
        <v>0</v>
      </c>
      <c r="M24" s="758">
        <v>75</v>
      </c>
      <c r="N24" s="759">
        <v>0</v>
      </c>
      <c r="O24" s="390">
        <v>0</v>
      </c>
      <c r="P24" s="742">
        <v>0</v>
      </c>
      <c r="Q24" s="741"/>
      <c r="R24" s="739">
        <v>0</v>
      </c>
      <c r="S24" s="742">
        <f>+L24+R24</f>
        <v>0</v>
      </c>
    </row>
    <row r="25" spans="1:19" s="735" customFormat="1" ht="15.75" customHeight="1" x14ac:dyDescent="0.25">
      <c r="A25" s="727">
        <f t="shared" si="52"/>
        <v>20</v>
      </c>
      <c r="B25" s="1114" t="s">
        <v>1179</v>
      </c>
      <c r="C25" s="1114"/>
      <c r="D25" s="1114"/>
      <c r="E25" s="1114"/>
      <c r="F25" s="728"/>
      <c r="G25" s="756">
        <f t="shared" ref="G25:L26" si="53">G26</f>
        <v>0</v>
      </c>
      <c r="H25" s="730">
        <f t="shared" si="53"/>
        <v>0</v>
      </c>
      <c r="I25" s="730">
        <f t="shared" si="53"/>
        <v>9126.9699999999993</v>
      </c>
      <c r="J25" s="730">
        <f t="shared" si="53"/>
        <v>9126.9699999999993</v>
      </c>
      <c r="K25" s="957">
        <f>+G25+I25</f>
        <v>9126.9699999999993</v>
      </c>
      <c r="L25" s="730">
        <f>+H25+J25</f>
        <v>9126.9699999999993</v>
      </c>
      <c r="M25" s="731" t="s">
        <v>1037</v>
      </c>
      <c r="N25" s="743">
        <f t="shared" ref="N25:P26" si="54">N26</f>
        <v>0</v>
      </c>
      <c r="O25" s="730">
        <f t="shared" si="54"/>
        <v>0</v>
      </c>
      <c r="P25" s="734">
        <f t="shared" si="54"/>
        <v>0</v>
      </c>
      <c r="Q25" s="733"/>
      <c r="R25" s="729">
        <f>R26</f>
        <v>1948.9</v>
      </c>
      <c r="S25" s="734">
        <f>S26</f>
        <v>11075.869999999999</v>
      </c>
    </row>
    <row r="26" spans="1:19" s="735" customFormat="1" ht="13.5" x14ac:dyDescent="0.25">
      <c r="A26" s="736">
        <f t="shared" si="52"/>
        <v>21</v>
      </c>
      <c r="B26" s="737"/>
      <c r="C26" s="747" t="s">
        <v>1180</v>
      </c>
      <c r="D26" s="751"/>
      <c r="E26" s="751"/>
      <c r="F26" s="738"/>
      <c r="G26" s="757">
        <f t="shared" si="53"/>
        <v>0</v>
      </c>
      <c r="H26" s="389">
        <f t="shared" si="53"/>
        <v>0</v>
      </c>
      <c r="I26" s="759">
        <f t="shared" si="53"/>
        <v>9126.9699999999993</v>
      </c>
      <c r="J26" s="389">
        <f t="shared" si="53"/>
        <v>9126.9699999999993</v>
      </c>
      <c r="K26" s="389">
        <f t="shared" si="53"/>
        <v>9126.9699999999993</v>
      </c>
      <c r="L26" s="389">
        <f t="shared" si="53"/>
        <v>9126.9699999999993</v>
      </c>
      <c r="M26" s="753" t="s">
        <v>1037</v>
      </c>
      <c r="N26" s="759">
        <f t="shared" si="54"/>
        <v>0</v>
      </c>
      <c r="O26" s="389">
        <f t="shared" si="54"/>
        <v>0</v>
      </c>
      <c r="P26" s="754">
        <f t="shared" si="54"/>
        <v>0</v>
      </c>
      <c r="Q26" s="741"/>
      <c r="R26" s="752">
        <f>R27</f>
        <v>1948.9</v>
      </c>
      <c r="S26" s="754">
        <f>S27</f>
        <v>11075.869999999999</v>
      </c>
    </row>
    <row r="27" spans="1:19" s="669" customFormat="1" ht="13.5" x14ac:dyDescent="0.25">
      <c r="A27" s="736">
        <f t="shared" si="52"/>
        <v>22</v>
      </c>
      <c r="B27" s="737"/>
      <c r="C27" s="737"/>
      <c r="D27" s="1115" t="s">
        <v>1181</v>
      </c>
      <c r="E27" s="1115"/>
      <c r="F27" s="755"/>
      <c r="G27" s="752">
        <v>0</v>
      </c>
      <c r="H27" s="389">
        <v>0</v>
      </c>
      <c r="I27" s="389">
        <v>9126.9699999999993</v>
      </c>
      <c r="J27" s="389">
        <v>9126.9699999999993</v>
      </c>
      <c r="K27" s="389">
        <f t="shared" ref="K27" si="55">+G27+I27</f>
        <v>9126.9699999999993</v>
      </c>
      <c r="L27" s="389">
        <f t="shared" ref="L27" si="56">+H27+J27</f>
        <v>9126.9699999999993</v>
      </c>
      <c r="M27" s="753">
        <v>85</v>
      </c>
      <c r="N27" s="759">
        <v>0</v>
      </c>
      <c r="O27" s="389">
        <v>0</v>
      </c>
      <c r="P27" s="754">
        <v>0</v>
      </c>
      <c r="Q27" s="741"/>
      <c r="R27" s="752">
        <f>338.26+1610.64</f>
        <v>1948.9</v>
      </c>
      <c r="S27" s="754">
        <f t="shared" ref="S27" si="57">+L27+R27</f>
        <v>11075.869999999999</v>
      </c>
    </row>
    <row r="28" spans="1:19" s="76" customFormat="1" ht="15.75" customHeight="1" x14ac:dyDescent="0.25">
      <c r="A28" s="830">
        <f t="shared" si="52"/>
        <v>23</v>
      </c>
      <c r="B28" s="1113" t="s">
        <v>1182</v>
      </c>
      <c r="C28" s="1113"/>
      <c r="D28" s="1113"/>
      <c r="E28" s="1113"/>
      <c r="F28" s="831"/>
      <c r="G28" s="832">
        <f>G29+G30</f>
        <v>1490.7599999999998</v>
      </c>
      <c r="H28" s="833">
        <f t="shared" ref="H28:P28" si="58">H29+H30</f>
        <v>1490.7599999999998</v>
      </c>
      <c r="I28" s="833">
        <f t="shared" si="58"/>
        <v>3629.25</v>
      </c>
      <c r="J28" s="833">
        <f t="shared" si="58"/>
        <v>3629.25</v>
      </c>
      <c r="K28" s="833">
        <f t="shared" si="58"/>
        <v>5120.01</v>
      </c>
      <c r="L28" s="833">
        <f t="shared" si="58"/>
        <v>5120.01</v>
      </c>
      <c r="M28" s="834" t="s">
        <v>1037</v>
      </c>
      <c r="N28" s="833">
        <f t="shared" si="58"/>
        <v>0</v>
      </c>
      <c r="O28" s="835">
        <f t="shared" si="58"/>
        <v>0</v>
      </c>
      <c r="P28" s="836">
        <f t="shared" si="58"/>
        <v>0</v>
      </c>
      <c r="Q28" s="733"/>
      <c r="R28" s="832">
        <f t="shared" ref="R28:S28" si="59">R29+R30</f>
        <v>0</v>
      </c>
      <c r="S28" s="836">
        <f t="shared" si="59"/>
        <v>5120.01</v>
      </c>
    </row>
    <row r="29" spans="1:19" s="75" customFormat="1" ht="13.5" x14ac:dyDescent="0.25">
      <c r="A29" s="748">
        <f t="shared" si="52"/>
        <v>24</v>
      </c>
      <c r="B29" s="1114" t="s">
        <v>1183</v>
      </c>
      <c r="C29" s="1114"/>
      <c r="D29" s="1114"/>
      <c r="E29" s="1114"/>
      <c r="F29" s="749" t="s">
        <v>619</v>
      </c>
      <c r="G29" s="729">
        <f>20.61+1458.31</f>
        <v>1478.9199999999998</v>
      </c>
      <c r="H29" s="730">
        <f>G29</f>
        <v>1478.9199999999998</v>
      </c>
      <c r="I29" s="730">
        <v>3629.25</v>
      </c>
      <c r="J29" s="730">
        <f>I29</f>
        <v>3629.25</v>
      </c>
      <c r="K29" s="730">
        <f t="shared" ref="K29:L30" si="60">+G29+I29</f>
        <v>5108.17</v>
      </c>
      <c r="L29" s="743">
        <f t="shared" si="60"/>
        <v>5108.17</v>
      </c>
      <c r="M29" s="837">
        <v>85</v>
      </c>
      <c r="N29" s="743">
        <v>0</v>
      </c>
      <c r="O29" s="730">
        <f>+K29-L29</f>
        <v>0</v>
      </c>
      <c r="P29" s="754">
        <v>0</v>
      </c>
      <c r="Q29" s="838"/>
      <c r="R29" s="729">
        <v>0</v>
      </c>
      <c r="S29" s="734">
        <f>+L29+R29</f>
        <v>5108.17</v>
      </c>
    </row>
    <row r="30" spans="1:19" s="75" customFormat="1" ht="14.25" thickBot="1" x14ac:dyDescent="0.3">
      <c r="A30" s="748">
        <f t="shared" si="52"/>
        <v>25</v>
      </c>
      <c r="B30" s="1114" t="s">
        <v>1186</v>
      </c>
      <c r="C30" s="1114"/>
      <c r="D30" s="1114"/>
      <c r="E30" s="1114"/>
      <c r="F30" s="839"/>
      <c r="G30" s="729">
        <v>11.84</v>
      </c>
      <c r="H30" s="730">
        <v>11.84</v>
      </c>
      <c r="I30" s="730">
        <v>0</v>
      </c>
      <c r="J30" s="730">
        <v>0</v>
      </c>
      <c r="K30" s="730">
        <f t="shared" si="60"/>
        <v>11.84</v>
      </c>
      <c r="L30" s="743">
        <f t="shared" si="60"/>
        <v>11.84</v>
      </c>
      <c r="M30" s="837">
        <v>85</v>
      </c>
      <c r="N30" s="976">
        <v>0</v>
      </c>
      <c r="O30" s="732">
        <f>+K30-L30</f>
        <v>0</v>
      </c>
      <c r="P30" s="754">
        <v>0</v>
      </c>
      <c r="Q30" s="838"/>
      <c r="R30" s="729">
        <v>0</v>
      </c>
      <c r="S30" s="734">
        <f>+L30+R30</f>
        <v>11.84</v>
      </c>
    </row>
    <row r="31" spans="1:19" s="75" customFormat="1" ht="18.75" customHeight="1" thickBot="1" x14ac:dyDescent="0.3">
      <c r="A31" s="840">
        <f t="shared" si="52"/>
        <v>26</v>
      </c>
      <c r="B31" s="841" t="s">
        <v>696</v>
      </c>
      <c r="C31" s="841"/>
      <c r="D31" s="841"/>
      <c r="E31" s="841"/>
      <c r="F31" s="842"/>
      <c r="G31" s="771">
        <f>+G6+G20+G28</f>
        <v>62823.320000000007</v>
      </c>
      <c r="H31" s="772">
        <f t="shared" ref="H31:L31" si="61">+H6+H20+H28</f>
        <v>53011.340000000004</v>
      </c>
      <c r="I31" s="772">
        <f t="shared" si="61"/>
        <v>65366.680000000008</v>
      </c>
      <c r="J31" s="772">
        <f t="shared" si="61"/>
        <v>66733.340000000011</v>
      </c>
      <c r="K31" s="772">
        <f t="shared" si="61"/>
        <v>128190</v>
      </c>
      <c r="L31" s="843">
        <f t="shared" si="61"/>
        <v>119744.68000000001</v>
      </c>
      <c r="M31" s="844" t="s">
        <v>1037</v>
      </c>
      <c r="N31" s="845">
        <f t="shared" ref="N31:P31" si="62">+N6+N20+N28</f>
        <v>2206.79</v>
      </c>
      <c r="O31" s="845">
        <f t="shared" si="62"/>
        <v>17068.739999999994</v>
      </c>
      <c r="P31" s="773">
        <f t="shared" si="62"/>
        <v>17421.41</v>
      </c>
      <c r="Q31" s="733"/>
      <c r="R31" s="771">
        <f t="shared" ref="R31:S31" si="63">+R6+R20+R28</f>
        <v>3257.6400000000003</v>
      </c>
      <c r="S31" s="773">
        <f t="shared" si="63"/>
        <v>67845.579999999987</v>
      </c>
    </row>
    <row r="32" spans="1:19" s="153" customFormat="1" ht="18.75" customHeight="1" x14ac:dyDescent="0.25">
      <c r="A32" s="846"/>
      <c r="B32" s="847"/>
      <c r="C32" s="847"/>
      <c r="D32" s="847"/>
      <c r="E32" s="847"/>
      <c r="F32" s="847"/>
      <c r="G32" s="847"/>
      <c r="H32" s="847"/>
      <c r="I32" s="847"/>
      <c r="J32" s="847"/>
      <c r="K32" s="847"/>
      <c r="L32" s="847"/>
      <c r="M32" s="847"/>
      <c r="N32" s="847"/>
      <c r="O32" s="847"/>
      <c r="P32" s="847"/>
      <c r="Q32" s="848"/>
      <c r="R32" s="847"/>
      <c r="S32" s="847"/>
    </row>
    <row r="33" spans="1:19" ht="20.25" customHeight="1" x14ac:dyDescent="0.25">
      <c r="A33" s="669" t="s">
        <v>630</v>
      </c>
      <c r="B33" s="173"/>
      <c r="C33" s="173"/>
      <c r="D33" s="173"/>
      <c r="E33" s="173"/>
      <c r="F33" s="173"/>
      <c r="G33" s="173"/>
      <c r="H33" s="173"/>
      <c r="I33" s="173"/>
      <c r="J33" s="173"/>
      <c r="K33" s="173"/>
      <c r="L33" s="173"/>
      <c r="M33" s="173"/>
      <c r="N33" s="173"/>
      <c r="O33" s="173"/>
      <c r="P33" s="173"/>
      <c r="Q33" s="173"/>
      <c r="R33" s="173"/>
      <c r="S33" s="173"/>
    </row>
    <row r="34" spans="1:19" ht="45" customHeight="1" x14ac:dyDescent="0.25">
      <c r="A34" s="1050" t="s">
        <v>1233</v>
      </c>
      <c r="B34" s="1087"/>
      <c r="C34" s="1087"/>
      <c r="D34" s="1087"/>
      <c r="E34" s="1087"/>
      <c r="F34" s="1087"/>
      <c r="G34" s="1087"/>
      <c r="H34" s="1087"/>
      <c r="I34" s="1087"/>
      <c r="J34" s="1087"/>
      <c r="K34" s="1087"/>
      <c r="L34" s="1087"/>
      <c r="M34" s="1087"/>
      <c r="N34" s="1087"/>
      <c r="O34" s="1087"/>
      <c r="P34" s="1087"/>
      <c r="Q34" s="1087"/>
      <c r="R34" s="1087"/>
      <c r="S34" s="1087"/>
    </row>
    <row r="35" spans="1:19" ht="17.25" customHeight="1" x14ac:dyDescent="0.25">
      <c r="A35" s="1050" t="s">
        <v>1234</v>
      </c>
      <c r="B35" s="1087"/>
      <c r="C35" s="1087"/>
      <c r="D35" s="1087"/>
      <c r="E35" s="1087"/>
      <c r="F35" s="1087"/>
      <c r="G35" s="1087"/>
      <c r="H35" s="1087"/>
      <c r="I35" s="1087"/>
      <c r="J35" s="1087"/>
      <c r="K35" s="1087"/>
      <c r="L35" s="1087"/>
      <c r="M35" s="1087"/>
      <c r="N35" s="1087"/>
      <c r="O35" s="1087"/>
      <c r="P35" s="1087"/>
      <c r="Q35" s="1087"/>
      <c r="R35" s="1087"/>
      <c r="S35" s="1087"/>
    </row>
    <row r="36" spans="1:19" ht="15" customHeight="1" x14ac:dyDescent="0.25">
      <c r="A36" s="1050" t="s">
        <v>1235</v>
      </c>
      <c r="B36" s="1087"/>
      <c r="C36" s="1087"/>
      <c r="D36" s="1087"/>
      <c r="E36" s="1087"/>
      <c r="F36" s="1087"/>
      <c r="G36" s="1087"/>
      <c r="H36" s="1087"/>
      <c r="I36" s="1087"/>
      <c r="J36" s="1087"/>
      <c r="K36" s="1087"/>
      <c r="L36" s="1087"/>
      <c r="M36" s="1087"/>
      <c r="N36" s="1087"/>
      <c r="O36" s="1087"/>
      <c r="P36" s="1087"/>
      <c r="Q36" s="1087"/>
      <c r="R36" s="1087"/>
      <c r="S36" s="1087"/>
    </row>
    <row r="37" spans="1:19" ht="15" customHeight="1" x14ac:dyDescent="0.25">
      <c r="A37" s="1050" t="s">
        <v>1205</v>
      </c>
      <c r="B37" s="1087"/>
      <c r="C37" s="1087"/>
      <c r="D37" s="1087"/>
      <c r="E37" s="1087"/>
      <c r="F37" s="1087"/>
      <c r="G37" s="1087"/>
      <c r="H37" s="1087"/>
      <c r="I37" s="1087"/>
      <c r="J37" s="1087"/>
      <c r="K37" s="1087"/>
      <c r="L37" s="1087"/>
      <c r="M37" s="1087"/>
      <c r="N37" s="1087"/>
      <c r="O37" s="1087"/>
      <c r="P37" s="1087"/>
      <c r="Q37" s="1087"/>
      <c r="R37" s="1087"/>
      <c r="S37" s="1087"/>
    </row>
    <row r="38" spans="1:19" ht="15" customHeight="1" x14ac:dyDescent="0.25">
      <c r="A38" s="1050" t="s">
        <v>1236</v>
      </c>
      <c r="B38" s="1087"/>
      <c r="C38" s="1087"/>
      <c r="D38" s="1087"/>
      <c r="E38" s="1087"/>
      <c r="F38" s="1087"/>
      <c r="G38" s="1087"/>
      <c r="H38" s="1087"/>
      <c r="I38" s="1087"/>
      <c r="J38" s="1087"/>
      <c r="K38" s="1087"/>
      <c r="L38" s="1087"/>
      <c r="M38" s="1087"/>
      <c r="N38" s="1087"/>
      <c r="O38" s="1087"/>
      <c r="P38" s="1087"/>
      <c r="Q38" s="1087"/>
      <c r="R38" s="1087"/>
      <c r="S38" s="1087"/>
    </row>
    <row r="39" spans="1:19" ht="15" customHeight="1" x14ac:dyDescent="0.25">
      <c r="A39" s="1050" t="s">
        <v>1237</v>
      </c>
      <c r="B39" s="1087"/>
      <c r="C39" s="1087"/>
      <c r="D39" s="1087"/>
      <c r="E39" s="1087"/>
      <c r="F39" s="1087"/>
      <c r="G39" s="1087"/>
      <c r="H39" s="1087"/>
      <c r="I39" s="1087"/>
      <c r="J39" s="1087"/>
      <c r="K39" s="1087"/>
      <c r="L39" s="1087"/>
      <c r="M39" s="1087"/>
      <c r="N39" s="1087"/>
      <c r="O39" s="1087"/>
      <c r="P39" s="1087"/>
      <c r="Q39" s="1087"/>
      <c r="R39" s="1087"/>
      <c r="S39" s="1087"/>
    </row>
    <row r="40" spans="1:19" ht="15" customHeight="1" x14ac:dyDescent="0.25">
      <c r="A40" s="1050" t="s">
        <v>1238</v>
      </c>
      <c r="B40" s="1087"/>
      <c r="C40" s="1087"/>
      <c r="D40" s="1087"/>
      <c r="E40" s="1087"/>
      <c r="F40" s="1087"/>
      <c r="G40" s="1087"/>
      <c r="H40" s="1087"/>
      <c r="I40" s="1087"/>
      <c r="J40" s="1087"/>
      <c r="K40" s="1087"/>
      <c r="L40" s="1087"/>
      <c r="M40" s="1087"/>
      <c r="N40" s="1087"/>
      <c r="O40" s="1087"/>
      <c r="P40" s="1087"/>
      <c r="Q40" s="1087"/>
      <c r="R40" s="1087"/>
      <c r="S40" s="1087"/>
    </row>
    <row r="41" spans="1:19" ht="15" customHeight="1" x14ac:dyDescent="0.25">
      <c r="A41" s="1137" t="s">
        <v>1239</v>
      </c>
      <c r="B41" s="1137"/>
      <c r="C41" s="1137"/>
      <c r="D41" s="1137"/>
      <c r="E41" s="1137"/>
      <c r="F41" s="1137"/>
      <c r="G41" s="1137"/>
      <c r="H41" s="1137"/>
      <c r="I41" s="1137"/>
      <c r="J41" s="1137"/>
      <c r="K41" s="1137"/>
      <c r="L41" s="1137"/>
      <c r="M41" s="1137"/>
      <c r="N41" s="1137"/>
      <c r="O41" s="1137"/>
      <c r="P41" s="1137"/>
      <c r="Q41" s="1137"/>
      <c r="R41" s="1137"/>
      <c r="S41" s="1137"/>
    </row>
    <row r="42" spans="1:19" ht="30.75" customHeight="1" x14ac:dyDescent="0.25">
      <c r="A42" s="1050" t="s">
        <v>1240</v>
      </c>
      <c r="B42" s="1087"/>
      <c r="C42" s="1087"/>
      <c r="D42" s="1087"/>
      <c r="E42" s="1087"/>
      <c r="F42" s="1087"/>
      <c r="G42" s="1087"/>
      <c r="H42" s="1087"/>
      <c r="I42" s="1087"/>
      <c r="J42" s="1087"/>
      <c r="K42" s="1087"/>
      <c r="L42" s="1087"/>
      <c r="M42" s="1087"/>
      <c r="N42" s="1087"/>
      <c r="O42" s="1087"/>
      <c r="P42" s="1087"/>
      <c r="Q42" s="1087"/>
      <c r="R42" s="1087"/>
      <c r="S42" s="1087"/>
    </row>
    <row r="43" spans="1:19" ht="15.75" customHeight="1" x14ac:dyDescent="0.25">
      <c r="A43" s="1050" t="s">
        <v>1260</v>
      </c>
      <c r="B43" s="1050"/>
      <c r="C43" s="1050"/>
      <c r="D43" s="1050"/>
      <c r="E43" s="1050"/>
      <c r="F43" s="1050"/>
      <c r="G43" s="1050"/>
      <c r="H43" s="1050"/>
      <c r="I43" s="1050"/>
      <c r="J43" s="1050"/>
      <c r="K43" s="1050"/>
      <c r="L43" s="1050"/>
      <c r="M43" s="1050"/>
      <c r="N43" s="1050"/>
      <c r="O43" s="1050"/>
      <c r="P43" s="1050"/>
      <c r="Q43" s="1050"/>
      <c r="R43" s="1050"/>
      <c r="S43" s="1050"/>
    </row>
    <row r="44" spans="1:19" ht="14.25" customHeight="1" x14ac:dyDescent="0.25">
      <c r="A44" s="173"/>
      <c r="B44" s="173"/>
      <c r="C44" s="849"/>
      <c r="D44" s="849"/>
      <c r="E44" s="849"/>
      <c r="F44" s="849"/>
      <c r="G44" s="173"/>
      <c r="H44" s="173"/>
      <c r="I44" s="173"/>
      <c r="J44" s="173"/>
      <c r="K44" s="173"/>
      <c r="L44" s="173"/>
      <c r="M44" s="173"/>
      <c r="N44" s="173"/>
      <c r="O44" s="173"/>
      <c r="P44" s="173"/>
      <c r="Q44" s="173"/>
      <c r="R44" s="173"/>
      <c r="S44" s="173"/>
    </row>
    <row r="45" spans="1:19" x14ac:dyDescent="0.25">
      <c r="A45" s="669" t="s">
        <v>1175</v>
      </c>
      <c r="B45" s="669"/>
      <c r="C45" s="750"/>
      <c r="D45" s="750"/>
      <c r="E45" s="750"/>
      <c r="F45" s="173"/>
      <c r="G45" s="173"/>
      <c r="H45" s="173"/>
      <c r="I45" s="173"/>
      <c r="J45" s="173"/>
      <c r="K45" s="173"/>
      <c r="L45" s="173"/>
      <c r="M45" s="173"/>
      <c r="N45" s="173"/>
      <c r="O45" s="173"/>
      <c r="P45" s="173"/>
      <c r="Q45" s="173"/>
      <c r="R45" s="173"/>
      <c r="S45" s="173"/>
    </row>
    <row r="46" spans="1:19" x14ac:dyDescent="0.25">
      <c r="A46" s="669" t="s">
        <v>1176</v>
      </c>
      <c r="B46" s="669"/>
      <c r="C46" s="669"/>
      <c r="D46" s="669"/>
      <c r="E46" s="669"/>
      <c r="F46" s="173"/>
      <c r="G46" s="173"/>
      <c r="H46" s="173"/>
      <c r="I46" s="173"/>
      <c r="J46" s="173"/>
      <c r="K46" s="173"/>
      <c r="L46" s="173"/>
      <c r="M46" s="173"/>
      <c r="N46" s="173"/>
      <c r="O46" s="173"/>
      <c r="P46" s="173"/>
      <c r="Q46" s="173"/>
      <c r="R46" s="173"/>
      <c r="S46" s="173"/>
    </row>
    <row r="47" spans="1:19" x14ac:dyDescent="0.25">
      <c r="A47" s="669" t="s">
        <v>1178</v>
      </c>
      <c r="B47" s="669"/>
      <c r="C47" s="669"/>
      <c r="D47" s="669"/>
      <c r="E47" s="669"/>
      <c r="F47" s="173"/>
      <c r="G47" s="173"/>
      <c r="H47" s="173"/>
      <c r="I47" s="173"/>
      <c r="J47" s="173"/>
      <c r="K47" s="173"/>
      <c r="L47" s="173"/>
      <c r="M47" s="173"/>
      <c r="N47" s="173"/>
      <c r="O47" s="173"/>
      <c r="P47" s="173"/>
      <c r="Q47" s="173"/>
      <c r="R47" s="173"/>
      <c r="S47" s="173"/>
    </row>
    <row r="48" spans="1:19" x14ac:dyDescent="0.25">
      <c r="A48" s="669" t="s">
        <v>1177</v>
      </c>
      <c r="B48" s="669"/>
      <c r="C48" s="669"/>
      <c r="D48" s="669"/>
      <c r="E48" s="669"/>
      <c r="F48" s="173"/>
      <c r="G48" s="173"/>
      <c r="H48" s="173"/>
      <c r="I48" s="173"/>
      <c r="J48" s="173"/>
      <c r="K48" s="173"/>
      <c r="L48" s="173"/>
      <c r="M48" s="173"/>
      <c r="N48" s="173"/>
      <c r="O48" s="173"/>
      <c r="P48" s="173"/>
      <c r="Q48" s="173"/>
      <c r="R48" s="173"/>
      <c r="S48" s="173"/>
    </row>
  </sheetData>
  <customSheetViews>
    <customSheetView guid="{2AF6EA2A-E5C5-45EB-B6C4-875AD1E4E056}" scale="89" fitToPage="1">
      <pageMargins left="0.51181102362204722" right="0.51181102362204722" top="0.78740157480314965" bottom="0.78740157480314965" header="0.31496062992125984" footer="0.31496062992125984"/>
      <pageSetup paperSize="9" scale="68" orientation="landscape" r:id="rId1"/>
    </customSheetView>
  </customSheetViews>
  <mergeCells count="42">
    <mergeCell ref="A43:S43"/>
    <mergeCell ref="R3:R4"/>
    <mergeCell ref="S3:S4"/>
    <mergeCell ref="B7:E7"/>
    <mergeCell ref="M3:M4"/>
    <mergeCell ref="F3:F5"/>
    <mergeCell ref="N3:N4"/>
    <mergeCell ref="O3:O4"/>
    <mergeCell ref="P3:P4"/>
    <mergeCell ref="A3:A5"/>
    <mergeCell ref="B3:E5"/>
    <mergeCell ref="G3:H3"/>
    <mergeCell ref="I3:J3"/>
    <mergeCell ref="K3:L3"/>
    <mergeCell ref="A40:S40"/>
    <mergeCell ref="A41:S41"/>
    <mergeCell ref="A42:S42"/>
    <mergeCell ref="A35:S35"/>
    <mergeCell ref="A36:S36"/>
    <mergeCell ref="A37:S37"/>
    <mergeCell ref="A38:S38"/>
    <mergeCell ref="A39:S39"/>
    <mergeCell ref="B6:E6"/>
    <mergeCell ref="B20:E20"/>
    <mergeCell ref="B25:E25"/>
    <mergeCell ref="C10:E10"/>
    <mergeCell ref="D11:E11"/>
    <mergeCell ref="D12:E12"/>
    <mergeCell ref="B13:E13"/>
    <mergeCell ref="C14:E14"/>
    <mergeCell ref="D17:E17"/>
    <mergeCell ref="C8:E8"/>
    <mergeCell ref="D9:E9"/>
    <mergeCell ref="B21:E21"/>
    <mergeCell ref="D22:E22"/>
    <mergeCell ref="D24:E24"/>
    <mergeCell ref="B23:E23"/>
    <mergeCell ref="A34:S34"/>
    <mergeCell ref="B28:E28"/>
    <mergeCell ref="B30:E30"/>
    <mergeCell ref="B29:E29"/>
    <mergeCell ref="D27:E27"/>
  </mergeCells>
  <pageMargins left="0.51181102362204722" right="0.51181102362204722" top="0.78740157480314965" bottom="0.78740157480314965" header="0.31496062992125984" footer="0.31496062992125984"/>
  <pageSetup paperSize="9" scale="62" orientation="landscape"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3"/>
  <sheetViews>
    <sheetView zoomScaleNormal="100" workbookViewId="0">
      <selection activeCell="F2" sqref="F2"/>
    </sheetView>
  </sheetViews>
  <sheetFormatPr defaultRowHeight="12.75" x14ac:dyDescent="0.25"/>
  <cols>
    <col min="1" max="1" width="3.28515625" style="6" customWidth="1"/>
    <col min="2" max="2" width="7.85546875" style="6" customWidth="1"/>
    <col min="3" max="3" width="56.7109375" style="6" customWidth="1"/>
    <col min="4" max="4" width="17" style="6" customWidth="1"/>
    <col min="5" max="5" width="16.5703125" style="6" customWidth="1"/>
    <col min="6" max="6" width="12.85546875" style="6" bestFit="1" customWidth="1"/>
    <col min="7" max="7" width="2.42578125" style="6" customWidth="1"/>
    <col min="8" max="8" width="29.85546875" style="6" customWidth="1"/>
    <col min="9" max="16384" width="9.140625" style="6"/>
  </cols>
  <sheetData>
    <row r="1" spans="1:8" ht="15.75" x14ac:dyDescent="0.25">
      <c r="A1" s="172" t="s">
        <v>1072</v>
      </c>
      <c r="B1" s="217"/>
      <c r="C1" s="217"/>
      <c r="D1" s="313"/>
      <c r="E1" s="218"/>
      <c r="F1" s="314"/>
      <c r="G1" s="19"/>
      <c r="H1" s="8"/>
    </row>
    <row r="2" spans="1:8" s="3" customFormat="1" ht="14.25" thickBot="1" x14ac:dyDescent="0.3">
      <c r="A2" s="218"/>
      <c r="B2" s="218"/>
      <c r="C2" s="218"/>
      <c r="D2" s="218"/>
      <c r="E2" s="218"/>
      <c r="F2" s="221" t="s">
        <v>506</v>
      </c>
      <c r="G2" s="9"/>
      <c r="H2" s="2"/>
    </row>
    <row r="3" spans="1:8" s="7" customFormat="1" ht="19.5" customHeight="1" x14ac:dyDescent="0.25">
      <c r="A3" s="1149" t="s">
        <v>479</v>
      </c>
      <c r="B3" s="1151" t="s">
        <v>682</v>
      </c>
      <c r="C3" s="1151"/>
      <c r="D3" s="1153" t="s">
        <v>1039</v>
      </c>
      <c r="E3" s="1153"/>
      <c r="F3" s="1154"/>
      <c r="G3" s="25"/>
      <c r="H3" s="63"/>
    </row>
    <row r="4" spans="1:8" s="7" customFormat="1" ht="13.5" customHeight="1" thickBot="1" x14ac:dyDescent="0.3">
      <c r="A4" s="1150"/>
      <c r="B4" s="1152"/>
      <c r="C4" s="1152"/>
      <c r="D4" s="315" t="s">
        <v>589</v>
      </c>
      <c r="E4" s="315" t="s">
        <v>507</v>
      </c>
      <c r="F4" s="316" t="s">
        <v>504</v>
      </c>
      <c r="G4" s="25"/>
      <c r="H4" s="63"/>
    </row>
    <row r="5" spans="1:8" s="7" customFormat="1" ht="12.75" customHeight="1" x14ac:dyDescent="0.25">
      <c r="A5" s="317" t="s">
        <v>973</v>
      </c>
      <c r="B5" s="1155" t="s">
        <v>1040</v>
      </c>
      <c r="C5" s="1155"/>
      <c r="D5" s="332">
        <f>SUM(D6:D9)</f>
        <v>308.14999999999998</v>
      </c>
      <c r="E5" s="332">
        <f>SUM(E6:E9)</f>
        <v>7011.1</v>
      </c>
      <c r="F5" s="333">
        <f t="shared" ref="F5:F21" si="0">SUM(D5+E5)</f>
        <v>7319.25</v>
      </c>
      <c r="G5" s="25"/>
      <c r="H5" s="63"/>
    </row>
    <row r="6" spans="1:8" s="7" customFormat="1" ht="12.75" customHeight="1" x14ac:dyDescent="0.2">
      <c r="A6" s="318" t="s">
        <v>974</v>
      </c>
      <c r="B6" s="1142" t="s">
        <v>631</v>
      </c>
      <c r="C6" s="319" t="s">
        <v>1041</v>
      </c>
      <c r="D6" s="334">
        <v>0</v>
      </c>
      <c r="E6" s="334">
        <v>65.89</v>
      </c>
      <c r="F6" s="335">
        <f t="shared" si="0"/>
        <v>65.89</v>
      </c>
      <c r="G6" s="25"/>
      <c r="H6" s="4"/>
    </row>
    <row r="7" spans="1:8" s="7" customFormat="1" ht="12.75" customHeight="1" x14ac:dyDescent="0.2">
      <c r="A7" s="318" t="s">
        <v>975</v>
      </c>
      <c r="B7" s="1143"/>
      <c r="C7" s="319" t="s">
        <v>1042</v>
      </c>
      <c r="D7" s="334">
        <v>0</v>
      </c>
      <c r="E7" s="334">
        <v>6516.33</v>
      </c>
      <c r="F7" s="335">
        <f t="shared" si="0"/>
        <v>6516.33</v>
      </c>
      <c r="G7" s="25"/>
      <c r="H7" s="4"/>
    </row>
    <row r="8" spans="1:8" s="7" customFormat="1" ht="12.75" customHeight="1" x14ac:dyDescent="0.2">
      <c r="A8" s="318" t="s">
        <v>976</v>
      </c>
      <c r="B8" s="1143"/>
      <c r="C8" s="319" t="s">
        <v>1043</v>
      </c>
      <c r="D8" s="334">
        <v>272.76</v>
      </c>
      <c r="E8" s="334">
        <v>240.61</v>
      </c>
      <c r="F8" s="335">
        <f t="shared" si="0"/>
        <v>513.37</v>
      </c>
      <c r="G8" s="25"/>
      <c r="H8" s="4"/>
    </row>
    <row r="9" spans="1:8" s="7" customFormat="1" ht="12.75" customHeight="1" x14ac:dyDescent="0.2">
      <c r="A9" s="318" t="s">
        <v>977</v>
      </c>
      <c r="B9" s="1144"/>
      <c r="C9" s="320" t="s">
        <v>1044</v>
      </c>
      <c r="D9" s="334">
        <v>35.39</v>
      </c>
      <c r="E9" s="334">
        <v>188.27</v>
      </c>
      <c r="F9" s="335">
        <f t="shared" si="0"/>
        <v>223.66000000000003</v>
      </c>
      <c r="G9" s="25"/>
      <c r="H9" s="4"/>
    </row>
    <row r="10" spans="1:8" s="7" customFormat="1" ht="12.75" customHeight="1" x14ac:dyDescent="0.2">
      <c r="A10" s="321" t="s">
        <v>978</v>
      </c>
      <c r="B10" s="1140" t="s">
        <v>1045</v>
      </c>
      <c r="C10" s="1141"/>
      <c r="D10" s="332">
        <v>81570.64</v>
      </c>
      <c r="E10" s="332">
        <v>27272.49</v>
      </c>
      <c r="F10" s="333">
        <f t="shared" si="0"/>
        <v>108843.13</v>
      </c>
      <c r="G10" s="25"/>
      <c r="H10" s="4"/>
    </row>
    <row r="11" spans="1:8" s="7" customFormat="1" ht="12.75" customHeight="1" x14ac:dyDescent="0.2">
      <c r="A11" s="321" t="s">
        <v>714</v>
      </c>
      <c r="B11" s="322" t="s">
        <v>678</v>
      </c>
      <c r="C11" s="323"/>
      <c r="D11" s="332">
        <f>SUM(D12:D15)</f>
        <v>580.77</v>
      </c>
      <c r="E11" s="332">
        <f>SUM(E12:E15)</f>
        <v>8837.36</v>
      </c>
      <c r="F11" s="333">
        <f t="shared" si="0"/>
        <v>9418.130000000001</v>
      </c>
      <c r="G11" s="25"/>
      <c r="H11" s="4"/>
    </row>
    <row r="12" spans="1:8" s="7" customFormat="1" ht="12.75" customHeight="1" x14ac:dyDescent="0.2">
      <c r="A12" s="318" t="s">
        <v>979</v>
      </c>
      <c r="B12" s="1142" t="s">
        <v>631</v>
      </c>
      <c r="C12" s="324" t="s">
        <v>510</v>
      </c>
      <c r="D12" s="336">
        <v>0</v>
      </c>
      <c r="E12" s="336">
        <v>168</v>
      </c>
      <c r="F12" s="335">
        <f t="shared" si="0"/>
        <v>168</v>
      </c>
      <c r="G12" s="25"/>
      <c r="H12" s="4"/>
    </row>
    <row r="13" spans="1:8" s="7" customFormat="1" ht="12.75" customHeight="1" x14ac:dyDescent="0.2">
      <c r="A13" s="318" t="s">
        <v>980</v>
      </c>
      <c r="B13" s="1143"/>
      <c r="C13" s="324" t="s">
        <v>509</v>
      </c>
      <c r="D13" s="336">
        <v>48.98</v>
      </c>
      <c r="E13" s="336">
        <v>2112.56</v>
      </c>
      <c r="F13" s="335">
        <f t="shared" si="0"/>
        <v>2161.54</v>
      </c>
      <c r="G13" s="25"/>
      <c r="H13" s="4"/>
    </row>
    <row r="14" spans="1:8" s="7" customFormat="1" ht="12.75" customHeight="1" x14ac:dyDescent="0.2">
      <c r="A14" s="318" t="s">
        <v>981</v>
      </c>
      <c r="B14" s="1143"/>
      <c r="C14" s="324" t="s">
        <v>1046</v>
      </c>
      <c r="D14" s="336">
        <v>428.12</v>
      </c>
      <c r="E14" s="336">
        <v>5331.28</v>
      </c>
      <c r="F14" s="335">
        <f t="shared" si="0"/>
        <v>5759.4</v>
      </c>
      <c r="G14" s="25"/>
      <c r="H14" s="4"/>
    </row>
    <row r="15" spans="1:8" s="7" customFormat="1" ht="12.75" customHeight="1" x14ac:dyDescent="0.2">
      <c r="A15" s="318" t="s">
        <v>982</v>
      </c>
      <c r="B15" s="1144"/>
      <c r="C15" s="324" t="s">
        <v>483</v>
      </c>
      <c r="D15" s="336">
        <v>103.67</v>
      </c>
      <c r="E15" s="336">
        <v>1225.52</v>
      </c>
      <c r="F15" s="335">
        <f t="shared" si="0"/>
        <v>1329.19</v>
      </c>
      <c r="G15" s="25"/>
      <c r="H15" s="4"/>
    </row>
    <row r="16" spans="1:8" s="7" customFormat="1" ht="12.75" customHeight="1" x14ac:dyDescent="0.2">
      <c r="A16" s="321" t="s">
        <v>716</v>
      </c>
      <c r="B16" s="322" t="s">
        <v>679</v>
      </c>
      <c r="C16" s="323"/>
      <c r="D16" s="332">
        <f>SUM(D17:D19)</f>
        <v>540.36</v>
      </c>
      <c r="E16" s="332">
        <f>SUM(E17:E19)</f>
        <v>0</v>
      </c>
      <c r="F16" s="333">
        <f t="shared" si="0"/>
        <v>540.36</v>
      </c>
      <c r="G16" s="25"/>
      <c r="H16" s="4"/>
    </row>
    <row r="17" spans="1:8" s="7" customFormat="1" ht="12.75" customHeight="1" x14ac:dyDescent="0.2">
      <c r="A17" s="318" t="s">
        <v>984</v>
      </c>
      <c r="B17" s="1142" t="s">
        <v>631</v>
      </c>
      <c r="C17" s="325" t="s">
        <v>510</v>
      </c>
      <c r="D17" s="336">
        <v>0</v>
      </c>
      <c r="E17" s="336">
        <v>0</v>
      </c>
      <c r="F17" s="335">
        <f t="shared" si="0"/>
        <v>0</v>
      </c>
      <c r="G17" s="25"/>
      <c r="H17" s="4"/>
    </row>
    <row r="18" spans="1:8" s="7" customFormat="1" ht="12.75" customHeight="1" x14ac:dyDescent="0.2">
      <c r="A18" s="318" t="s">
        <v>985</v>
      </c>
      <c r="B18" s="1143"/>
      <c r="C18" s="325" t="s">
        <v>509</v>
      </c>
      <c r="D18" s="336">
        <v>0</v>
      </c>
      <c r="E18" s="336">
        <v>0</v>
      </c>
      <c r="F18" s="335">
        <f t="shared" si="0"/>
        <v>0</v>
      </c>
      <c r="G18" s="25"/>
      <c r="H18" s="4"/>
    </row>
    <row r="19" spans="1:8" ht="12.75" customHeight="1" x14ac:dyDescent="0.2">
      <c r="A19" s="318" t="s">
        <v>983</v>
      </c>
      <c r="B19" s="1144"/>
      <c r="C19" s="325" t="s">
        <v>483</v>
      </c>
      <c r="D19" s="336">
        <f>441.97+98.39</f>
        <v>540.36</v>
      </c>
      <c r="E19" s="336">
        <v>0</v>
      </c>
      <c r="F19" s="335">
        <v>0</v>
      </c>
      <c r="G19" s="25"/>
      <c r="H19" s="4"/>
    </row>
    <row r="20" spans="1:8" ht="12.75" customHeight="1" x14ac:dyDescent="0.2">
      <c r="A20" s="321" t="s">
        <v>986</v>
      </c>
      <c r="B20" s="1140" t="s">
        <v>680</v>
      </c>
      <c r="C20" s="1141"/>
      <c r="D20" s="332">
        <v>772.9</v>
      </c>
      <c r="E20" s="332">
        <v>10</v>
      </c>
      <c r="F20" s="333">
        <f t="shared" si="0"/>
        <v>782.9</v>
      </c>
      <c r="G20" s="25"/>
      <c r="H20" s="5"/>
    </row>
    <row r="21" spans="1:8" ht="12.75" customHeight="1" thickBot="1" x14ac:dyDescent="0.25">
      <c r="A21" s="326" t="s">
        <v>718</v>
      </c>
      <c r="B21" s="1145" t="s">
        <v>681</v>
      </c>
      <c r="C21" s="1146"/>
      <c r="D21" s="337">
        <v>0</v>
      </c>
      <c r="E21" s="337">
        <v>0</v>
      </c>
      <c r="F21" s="338">
        <f t="shared" si="0"/>
        <v>0</v>
      </c>
      <c r="G21" s="25"/>
      <c r="H21" s="5"/>
    </row>
    <row r="22" spans="1:8" ht="13.5" x14ac:dyDescent="0.25">
      <c r="A22" s="327"/>
      <c r="B22" s="328"/>
      <c r="C22" s="328"/>
      <c r="D22" s="328"/>
      <c r="E22" s="327"/>
      <c r="F22" s="329"/>
      <c r="G22" s="25"/>
      <c r="H22" s="5"/>
    </row>
    <row r="23" spans="1:8" ht="13.5" x14ac:dyDescent="0.25">
      <c r="A23" s="330" t="s">
        <v>630</v>
      </c>
      <c r="B23" s="331"/>
      <c r="C23" s="331"/>
      <c r="D23" s="328"/>
      <c r="E23" s="327"/>
      <c r="F23" s="329"/>
      <c r="G23" s="25"/>
      <c r="H23" s="5"/>
    </row>
    <row r="24" spans="1:8" ht="16.5" customHeight="1" x14ac:dyDescent="0.25">
      <c r="A24" s="1147" t="s">
        <v>1051</v>
      </c>
      <c r="B24" s="1147"/>
      <c r="C24" s="1147"/>
      <c r="D24" s="1147"/>
      <c r="E24" s="1147"/>
      <c r="F24" s="1147"/>
      <c r="G24" s="25"/>
      <c r="H24" s="5"/>
    </row>
    <row r="25" spans="1:8" ht="79.5" customHeight="1" x14ac:dyDescent="0.2">
      <c r="A25" s="1050" t="s">
        <v>1047</v>
      </c>
      <c r="B25" s="1148"/>
      <c r="C25" s="1148"/>
      <c r="D25" s="1148"/>
      <c r="E25" s="1148"/>
      <c r="F25" s="1148"/>
      <c r="G25" s="1"/>
    </row>
    <row r="26" spans="1:8" ht="81" customHeight="1" x14ac:dyDescent="0.2">
      <c r="A26" s="1138" t="s">
        <v>1048</v>
      </c>
      <c r="B26" s="1139"/>
      <c r="C26" s="1139"/>
      <c r="D26" s="1139"/>
      <c r="E26" s="1139"/>
      <c r="F26" s="1139"/>
      <c r="G26" s="1"/>
    </row>
    <row r="27" spans="1:8" ht="88.5" customHeight="1" x14ac:dyDescent="0.25">
      <c r="A27" s="1138" t="s">
        <v>1049</v>
      </c>
      <c r="B27" s="1139"/>
      <c r="C27" s="1139"/>
      <c r="D27" s="1139"/>
      <c r="E27" s="1139"/>
      <c r="F27" s="1139"/>
      <c r="G27" s="1"/>
      <c r="H27" s="171"/>
    </row>
    <row r="28" spans="1:8" ht="55.5" customHeight="1" x14ac:dyDescent="0.2">
      <c r="A28" s="1138" t="s">
        <v>1050</v>
      </c>
      <c r="B28" s="1139"/>
      <c r="C28" s="1139"/>
      <c r="D28" s="1139"/>
      <c r="E28" s="1139"/>
      <c r="F28" s="1139"/>
      <c r="G28" s="1"/>
    </row>
    <row r="29" spans="1:8" ht="62.25" customHeight="1" x14ac:dyDescent="0.2">
      <c r="A29" s="1138" t="s">
        <v>1054</v>
      </c>
      <c r="B29" s="1139"/>
      <c r="C29" s="1139"/>
      <c r="D29" s="1139"/>
      <c r="E29" s="1139"/>
      <c r="F29" s="1139"/>
      <c r="G29" s="1"/>
    </row>
    <row r="30" spans="1:8" ht="15.75" customHeight="1" x14ac:dyDescent="0.2">
      <c r="A30" s="1138" t="s">
        <v>1053</v>
      </c>
      <c r="B30" s="1139"/>
      <c r="C30" s="1139"/>
      <c r="D30" s="1139"/>
      <c r="E30" s="1139"/>
      <c r="F30" s="1139"/>
      <c r="G30" s="1"/>
    </row>
    <row r="31" spans="1:8" ht="14.25" customHeight="1" x14ac:dyDescent="0.2">
      <c r="G31" s="1"/>
    </row>
    <row r="32" spans="1:8" x14ac:dyDescent="0.2">
      <c r="G32" s="1"/>
    </row>
    <row r="33" spans="1:7" x14ac:dyDescent="0.2">
      <c r="G33" s="1"/>
    </row>
    <row r="34" spans="1:7" x14ac:dyDescent="0.2">
      <c r="G34" s="1"/>
    </row>
    <row r="35" spans="1:7" x14ac:dyDescent="0.2">
      <c r="G35" s="1"/>
    </row>
    <row r="42" spans="1:7" x14ac:dyDescent="0.25">
      <c r="A42" s="5"/>
    </row>
    <row r="43" spans="1:7" x14ac:dyDescent="0.25">
      <c r="A43" s="5"/>
    </row>
  </sheetData>
  <sheetProtection formatRows="0" insertRows="0" deleteRows="0"/>
  <customSheetViews>
    <customSheetView guid="{2AF6EA2A-E5C5-45EB-B6C4-875AD1E4E056}" fitToPage="1" printArea="1" topLeftCell="A16">
      <selection activeCell="A30" sqref="A30:F30"/>
      <pageMargins left="0.59055118110236227" right="0.59055118110236227" top="0.6692913385826772" bottom="0.6692913385826772" header="0.15748031496062992" footer="0.15748031496062992"/>
      <printOptions horizontalCentered="1"/>
      <pageSetup paperSize="9" scale="80" orientation="portrait" cellComments="asDisplayed" horizontalDpi="300" verticalDpi="300" r:id="rId1"/>
      <headerFooter alignWithMargins="0"/>
    </customSheetView>
  </customSheetViews>
  <mergeCells count="17">
    <mergeCell ref="A3:A4"/>
    <mergeCell ref="B3:C4"/>
    <mergeCell ref="D3:F3"/>
    <mergeCell ref="B5:C5"/>
    <mergeCell ref="B6:B9"/>
    <mergeCell ref="A27:F27"/>
    <mergeCell ref="A28:F28"/>
    <mergeCell ref="A30:F30"/>
    <mergeCell ref="A29:F29"/>
    <mergeCell ref="B10:C10"/>
    <mergeCell ref="B12:B15"/>
    <mergeCell ref="B17:B19"/>
    <mergeCell ref="B21:C21"/>
    <mergeCell ref="B20:C20"/>
    <mergeCell ref="A24:F24"/>
    <mergeCell ref="A25:F25"/>
    <mergeCell ref="A26:F26"/>
  </mergeCells>
  <printOptions horizontalCentered="1"/>
  <pageMargins left="0.59055118110236227" right="0.59055118110236227" top="0.6692913385826772" bottom="0.6692913385826772" header="0.15748031496062992" footer="0.15748031496062992"/>
  <pageSetup paperSize="9" scale="80" orientation="portrait" cellComments="asDisplayed" horizontalDpi="300" verticalDpi="300" r:id="rId2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7"/>
  <sheetViews>
    <sheetView zoomScaleNormal="100" workbookViewId="0">
      <selection activeCell="D31" sqref="D31"/>
    </sheetView>
  </sheetViews>
  <sheetFormatPr defaultRowHeight="15" x14ac:dyDescent="0.25"/>
  <cols>
    <col min="1" max="1" width="3.42578125" style="16" customWidth="1"/>
    <col min="2" max="2" width="53.5703125" style="10" customWidth="1"/>
    <col min="3" max="3" width="16.42578125" style="10" customWidth="1"/>
    <col min="4" max="4" width="17.7109375" style="10" customWidth="1"/>
    <col min="5" max="5" width="17.28515625" style="10" customWidth="1"/>
    <col min="6" max="6" width="17" style="10" customWidth="1"/>
    <col min="7" max="7" width="9.140625" style="10"/>
    <col min="11" max="16384" width="9.140625" style="10"/>
  </cols>
  <sheetData>
    <row r="1" spans="1:12" ht="15.75" x14ac:dyDescent="0.25">
      <c r="A1" s="339" t="s">
        <v>1073</v>
      </c>
      <c r="B1" s="217"/>
      <c r="C1" s="218"/>
      <c r="D1" s="218"/>
      <c r="E1" s="218"/>
      <c r="F1" s="219"/>
      <c r="H1" s="63"/>
      <c r="I1" s="63"/>
      <c r="J1" s="63"/>
    </row>
    <row r="2" spans="1:12" ht="15.75" thickBot="1" x14ac:dyDescent="0.3">
      <c r="A2" s="343"/>
      <c r="B2" s="218"/>
      <c r="C2" s="218"/>
      <c r="D2" s="221"/>
      <c r="E2" s="218"/>
      <c r="F2" s="344" t="s">
        <v>506</v>
      </c>
      <c r="H2" s="63"/>
      <c r="I2" s="63"/>
      <c r="J2" s="63"/>
    </row>
    <row r="3" spans="1:12" ht="26.25" customHeight="1" x14ac:dyDescent="0.25">
      <c r="A3" s="1157" t="s">
        <v>479</v>
      </c>
      <c r="B3" s="1159" t="s">
        <v>511</v>
      </c>
      <c r="C3" s="982" t="s">
        <v>1001</v>
      </c>
      <c r="D3" s="982" t="s">
        <v>1055</v>
      </c>
      <c r="E3" s="666" t="s">
        <v>1056</v>
      </c>
      <c r="F3" s="345" t="s">
        <v>1057</v>
      </c>
      <c r="H3" s="63"/>
      <c r="I3" s="63"/>
      <c r="J3" s="63"/>
    </row>
    <row r="4" spans="1:12" ht="12" customHeight="1" thickBot="1" x14ac:dyDescent="0.3">
      <c r="A4" s="1158"/>
      <c r="B4" s="1160"/>
      <c r="C4" s="983" t="s">
        <v>557</v>
      </c>
      <c r="D4" s="983" t="s">
        <v>558</v>
      </c>
      <c r="E4" s="983" t="s">
        <v>559</v>
      </c>
      <c r="F4" s="346" t="s">
        <v>560</v>
      </c>
      <c r="H4" s="63"/>
      <c r="I4" s="63"/>
      <c r="J4" s="63"/>
    </row>
    <row r="5" spans="1:12" ht="18" customHeight="1" x14ac:dyDescent="0.25">
      <c r="A5" s="984">
        <v>1</v>
      </c>
      <c r="B5" s="347" t="s">
        <v>677</v>
      </c>
      <c r="C5" s="348">
        <f>SUM(C6:C9)</f>
        <v>6240.54</v>
      </c>
      <c r="D5" s="348">
        <f>SUM(D6:D9)</f>
        <v>12710.12</v>
      </c>
      <c r="E5" s="349">
        <f>SUM(E6:E9)</f>
        <v>13602</v>
      </c>
      <c r="F5" s="350" t="s">
        <v>1058</v>
      </c>
      <c r="H5" s="63"/>
      <c r="I5" s="63"/>
      <c r="J5" s="63"/>
    </row>
    <row r="6" spans="1:12" ht="12.75" customHeight="1" x14ac:dyDescent="0.25">
      <c r="A6" s="351">
        <v>2</v>
      </c>
      <c r="B6" s="352" t="s">
        <v>512</v>
      </c>
      <c r="C6" s="389">
        <v>6093.37</v>
      </c>
      <c r="D6" s="389">
        <v>0</v>
      </c>
      <c r="E6" s="667">
        <v>12174</v>
      </c>
      <c r="F6" s="354">
        <f>C6/E6</f>
        <v>0.50052324626252664</v>
      </c>
      <c r="H6" s="63"/>
      <c r="I6" s="63"/>
      <c r="J6" s="63"/>
      <c r="K6" s="72"/>
      <c r="L6" s="72"/>
    </row>
    <row r="7" spans="1:12" ht="12.75" customHeight="1" x14ac:dyDescent="0.25">
      <c r="A7" s="351">
        <v>3</v>
      </c>
      <c r="B7" s="355" t="s">
        <v>590</v>
      </c>
      <c r="C7" s="389">
        <v>0</v>
      </c>
      <c r="D7" s="389">
        <v>11872.95</v>
      </c>
      <c r="E7" s="667">
        <v>1101</v>
      </c>
      <c r="F7" s="356">
        <f>C7/E7</f>
        <v>0</v>
      </c>
      <c r="H7" s="63"/>
      <c r="I7" s="63"/>
      <c r="J7" s="63"/>
      <c r="K7" s="72"/>
      <c r="L7" s="72"/>
    </row>
    <row r="8" spans="1:12" ht="12.75" customHeight="1" x14ac:dyDescent="0.25">
      <c r="A8" s="351">
        <v>4</v>
      </c>
      <c r="B8" s="355" t="s">
        <v>591</v>
      </c>
      <c r="C8" s="389">
        <v>0</v>
      </c>
      <c r="D8" s="389">
        <v>837.17</v>
      </c>
      <c r="E8" s="667">
        <v>285</v>
      </c>
      <c r="F8" s="356">
        <f>C8/E8</f>
        <v>0</v>
      </c>
      <c r="H8" s="63"/>
      <c r="I8" s="63"/>
      <c r="J8" s="63"/>
      <c r="K8" s="72"/>
      <c r="L8" s="72"/>
    </row>
    <row r="9" spans="1:12" ht="12.75" customHeight="1" x14ac:dyDescent="0.25">
      <c r="A9" s="351">
        <v>5</v>
      </c>
      <c r="B9" s="357" t="s">
        <v>513</v>
      </c>
      <c r="C9" s="389">
        <v>147.16999999999999</v>
      </c>
      <c r="D9" s="389">
        <v>0</v>
      </c>
      <c r="E9" s="667">
        <f>37+1+4</f>
        <v>42</v>
      </c>
      <c r="F9" s="356">
        <f>C9/E9</f>
        <v>3.5040476190476189</v>
      </c>
      <c r="H9" s="63"/>
      <c r="I9" s="63"/>
      <c r="J9" s="63"/>
      <c r="K9" s="72"/>
    </row>
    <row r="10" spans="1:12" ht="25.5" customHeight="1" x14ac:dyDescent="0.25">
      <c r="A10" s="985">
        <v>6</v>
      </c>
      <c r="B10" s="358" t="s">
        <v>1059</v>
      </c>
      <c r="C10" s="359">
        <f>SUM(C11:C15)</f>
        <v>23100.27</v>
      </c>
      <c r="D10" s="360">
        <v>0</v>
      </c>
      <c r="E10" s="361">
        <f>SUM(E11:E15)</f>
        <v>8777</v>
      </c>
      <c r="F10" s="362" t="s">
        <v>1058</v>
      </c>
      <c r="H10" s="63"/>
      <c r="I10" s="63"/>
      <c r="J10" s="63"/>
      <c r="K10" s="72"/>
    </row>
    <row r="11" spans="1:12" ht="12.75" customHeight="1" x14ac:dyDescent="0.25">
      <c r="A11" s="351">
        <v>7</v>
      </c>
      <c r="B11" s="363" t="s">
        <v>593</v>
      </c>
      <c r="C11" s="389">
        <v>10589.4</v>
      </c>
      <c r="D11" s="353">
        <v>0</v>
      </c>
      <c r="E11" s="667">
        <v>1439</v>
      </c>
      <c r="F11" s="356">
        <f>C11/E11</f>
        <v>7.3588603196664346</v>
      </c>
      <c r="H11" s="63"/>
      <c r="I11" s="63"/>
      <c r="J11" s="63"/>
    </row>
    <row r="12" spans="1:12" ht="12.75" customHeight="1" x14ac:dyDescent="0.25">
      <c r="A12" s="351">
        <v>8</v>
      </c>
      <c r="B12" s="364" t="s">
        <v>592</v>
      </c>
      <c r="C12" s="389">
        <v>587.16999999999996</v>
      </c>
      <c r="D12" s="353">
        <v>0</v>
      </c>
      <c r="E12" s="667">
        <v>7338</v>
      </c>
      <c r="F12" s="365">
        <f>C12/E12</f>
        <v>8.0017715998909777E-2</v>
      </c>
      <c r="H12" s="63"/>
      <c r="I12" s="63"/>
      <c r="J12" s="63"/>
    </row>
    <row r="13" spans="1:12" ht="12.75" customHeight="1" x14ac:dyDescent="0.25">
      <c r="A13" s="366">
        <v>9</v>
      </c>
      <c r="B13" s="367" t="s">
        <v>1060</v>
      </c>
      <c r="C13" s="390">
        <v>4888.5</v>
      </c>
      <c r="D13" s="368">
        <v>0</v>
      </c>
      <c r="E13" s="369" t="s">
        <v>1058</v>
      </c>
      <c r="F13" s="370" t="s">
        <v>1058</v>
      </c>
      <c r="H13" s="63"/>
      <c r="I13" s="63"/>
      <c r="J13" s="63"/>
    </row>
    <row r="14" spans="1:12" ht="12.75" customHeight="1" x14ac:dyDescent="0.25">
      <c r="A14" s="366">
        <v>11</v>
      </c>
      <c r="B14" s="367" t="s">
        <v>1061</v>
      </c>
      <c r="C14" s="390">
        <v>6521.82</v>
      </c>
      <c r="D14" s="368">
        <v>0</v>
      </c>
      <c r="E14" s="369" t="s">
        <v>1058</v>
      </c>
      <c r="F14" s="370" t="s">
        <v>1058</v>
      </c>
      <c r="H14" s="63"/>
      <c r="I14" s="63"/>
      <c r="J14" s="63"/>
    </row>
    <row r="15" spans="1:12" ht="12.75" customHeight="1" thickBot="1" x14ac:dyDescent="0.3">
      <c r="A15" s="366">
        <v>12</v>
      </c>
      <c r="B15" s="367" t="s">
        <v>1062</v>
      </c>
      <c r="C15" s="390">
        <v>513.38</v>
      </c>
      <c r="D15" s="368">
        <v>0</v>
      </c>
      <c r="E15" s="369" t="s">
        <v>1058</v>
      </c>
      <c r="F15" s="370" t="s">
        <v>1058</v>
      </c>
      <c r="H15" s="63"/>
      <c r="I15" s="63"/>
      <c r="J15" s="63"/>
    </row>
    <row r="16" spans="1:12" ht="17.25" customHeight="1" thickBot="1" x14ac:dyDescent="0.3">
      <c r="A16" s="371">
        <v>13</v>
      </c>
      <c r="B16" s="372" t="s">
        <v>504</v>
      </c>
      <c r="C16" s="373">
        <f>C5+C10</f>
        <v>29340.81</v>
      </c>
      <c r="D16" s="373">
        <f>D5+D10</f>
        <v>12710.12</v>
      </c>
      <c r="E16" s="374">
        <f>E5+E10</f>
        <v>22379</v>
      </c>
      <c r="F16" s="375" t="s">
        <v>1058</v>
      </c>
      <c r="H16" s="63"/>
      <c r="I16" s="63"/>
      <c r="J16" s="63"/>
    </row>
    <row r="17" spans="1:10" ht="12.75" customHeight="1" x14ac:dyDescent="0.25">
      <c r="A17" s="376"/>
      <c r="B17" s="377"/>
      <c r="C17" s="378"/>
      <c r="D17" s="378"/>
      <c r="E17" s="379"/>
      <c r="F17" s="328"/>
      <c r="H17" s="63"/>
      <c r="I17" s="63"/>
      <c r="J17" s="63"/>
    </row>
    <row r="18" spans="1:10" ht="12.75" customHeight="1" x14ac:dyDescent="0.25">
      <c r="A18" s="380" t="s">
        <v>630</v>
      </c>
      <c r="B18" s="381"/>
      <c r="C18" s="382"/>
      <c r="D18" s="382"/>
      <c r="E18" s="383"/>
      <c r="F18" s="380"/>
      <c r="H18" s="63"/>
      <c r="I18" s="63"/>
      <c r="J18" s="63"/>
    </row>
    <row r="19" spans="1:10" ht="24.75" customHeight="1" x14ac:dyDescent="0.25">
      <c r="A19" s="1156" t="s">
        <v>1063</v>
      </c>
      <c r="B19" s="1156"/>
      <c r="C19" s="1156"/>
      <c r="D19" s="1156"/>
      <c r="E19" s="1156"/>
      <c r="F19" s="1156"/>
      <c r="H19" s="63"/>
      <c r="I19" s="63"/>
      <c r="J19" s="63"/>
    </row>
    <row r="20" spans="1:10" ht="15.75" customHeight="1" x14ac:dyDescent="0.25">
      <c r="A20" s="1161" t="s">
        <v>1254</v>
      </c>
      <c r="B20" s="1161"/>
      <c r="C20" s="1161"/>
      <c r="D20" s="1161"/>
      <c r="E20" s="1161"/>
      <c r="F20" s="1161"/>
      <c r="H20" s="63"/>
      <c r="I20" s="63"/>
      <c r="J20" s="63"/>
    </row>
    <row r="21" spans="1:10" ht="24.75" customHeight="1" x14ac:dyDescent="0.25">
      <c r="A21" s="1161" t="s">
        <v>1255</v>
      </c>
      <c r="B21" s="1161"/>
      <c r="C21" s="1161"/>
      <c r="D21" s="1161"/>
      <c r="E21" s="1161"/>
      <c r="F21" s="1161"/>
      <c r="H21" s="63"/>
      <c r="I21" s="63"/>
      <c r="J21" s="63"/>
    </row>
    <row r="22" spans="1:10" ht="15.75" customHeight="1" x14ac:dyDescent="0.25">
      <c r="A22" s="1156" t="s">
        <v>1253</v>
      </c>
      <c r="B22" s="1156"/>
      <c r="C22" s="1156"/>
      <c r="D22" s="1156"/>
      <c r="E22" s="1156"/>
      <c r="F22" s="1156"/>
      <c r="H22" s="63"/>
      <c r="I22" s="63"/>
      <c r="J22" s="63"/>
    </row>
    <row r="23" spans="1:10" ht="15.75" customHeight="1" x14ac:dyDescent="0.25">
      <c r="A23" s="386" t="s">
        <v>1064</v>
      </c>
      <c r="B23" s="384"/>
      <c r="C23" s="384"/>
      <c r="D23" s="384"/>
      <c r="E23" s="384"/>
      <c r="F23" s="384"/>
      <c r="H23" s="63"/>
      <c r="I23" s="63"/>
      <c r="J23" s="63"/>
    </row>
    <row r="24" spans="1:10" ht="27.75" customHeight="1" x14ac:dyDescent="0.25">
      <c r="A24" s="1156" t="s">
        <v>1065</v>
      </c>
      <c r="B24" s="1156"/>
      <c r="C24" s="1156"/>
      <c r="D24" s="1156"/>
      <c r="E24" s="1156"/>
      <c r="F24" s="1156"/>
      <c r="H24" s="63"/>
      <c r="I24" s="63"/>
      <c r="J24" s="63"/>
    </row>
    <row r="25" spans="1:10" ht="12.75" customHeight="1" x14ac:dyDescent="0.25">
      <c r="A25" s="386"/>
      <c r="B25" s="384"/>
      <c r="C25" s="384"/>
      <c r="D25" s="384"/>
      <c r="E25" s="384"/>
      <c r="F25" s="384"/>
      <c r="H25" s="63"/>
      <c r="I25" s="63"/>
      <c r="J25" s="63"/>
    </row>
    <row r="26" spans="1:10" ht="12.75" customHeight="1" x14ac:dyDescent="0.25">
      <c r="A26" s="386" t="s">
        <v>660</v>
      </c>
      <c r="B26" s="384"/>
      <c r="C26" s="384"/>
      <c r="D26" s="384"/>
      <c r="E26" s="384"/>
      <c r="F26" s="384"/>
      <c r="H26" s="63"/>
      <c r="I26" s="63"/>
      <c r="J26" s="63"/>
    </row>
    <row r="27" spans="1:10" x14ac:dyDescent="0.25">
      <c r="A27" s="386" t="s">
        <v>1002</v>
      </c>
      <c r="B27" s="388"/>
      <c r="C27" s="386"/>
      <c r="D27" s="386"/>
      <c r="E27" s="386"/>
      <c r="F27" s="387"/>
      <c r="H27" s="63"/>
      <c r="I27" s="63"/>
      <c r="J27" s="63"/>
    </row>
  </sheetData>
  <protectedRanges>
    <protectedRange sqref="D17:D18 C7:D8" name="Oblast1_1"/>
  </protectedRanges>
  <customSheetViews>
    <customSheetView guid="{2AF6EA2A-E5C5-45EB-B6C4-875AD1E4E056}" fitToPage="1">
      <pageMargins left="0.78740157480314965" right="0.78740157480314965" top="0.98425196850393704" bottom="0.98425196850393704" header="0.51181102362204722" footer="0.51181102362204722"/>
      <printOptions horizontalCentered="1"/>
      <pageSetup paperSize="9" orientation="landscape" cellComments="asDisplayed" horizontalDpi="300" verticalDpi="300" r:id="rId1"/>
      <headerFooter alignWithMargins="0"/>
    </customSheetView>
  </customSheetViews>
  <mergeCells count="7">
    <mergeCell ref="A22:F22"/>
    <mergeCell ref="A19:F19"/>
    <mergeCell ref="A3:A4"/>
    <mergeCell ref="B3:B4"/>
    <mergeCell ref="A24:F24"/>
    <mergeCell ref="A20:F20"/>
    <mergeCell ref="A21:F21"/>
  </mergeCells>
  <printOptions horizontalCentered="1"/>
  <pageMargins left="0.78740157480314965" right="0.78740157480314965" top="0.98425196850393704" bottom="0.98425196850393704" header="0.51181102362204722" footer="0.51181102362204722"/>
  <pageSetup paperSize="9" orientation="landscape" cellComments="asDisplayed" horizontalDpi="300" verticalDpi="300" r:id="rId2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P65"/>
  <sheetViews>
    <sheetView zoomScale="70" zoomScaleNormal="70" workbookViewId="0">
      <selection activeCell="A30" sqref="A30"/>
    </sheetView>
  </sheetViews>
  <sheetFormatPr defaultRowHeight="12.75" x14ac:dyDescent="0.25"/>
  <cols>
    <col min="1" max="1" width="5" style="10" customWidth="1"/>
    <col min="2" max="2" width="7.5703125" style="33" customWidth="1"/>
    <col min="3" max="3" width="12.7109375" style="33" customWidth="1"/>
    <col min="4" max="4" width="15.7109375" style="33" customWidth="1"/>
    <col min="5" max="5" width="13.7109375" style="33" customWidth="1"/>
    <col min="6" max="6" width="11.5703125" style="33" bestFit="1" customWidth="1"/>
    <col min="7" max="7" width="12.28515625" style="33" bestFit="1" customWidth="1"/>
    <col min="8" max="8" width="10.42578125" style="33" bestFit="1" customWidth="1"/>
    <col min="9" max="9" width="11.85546875" style="10" bestFit="1" customWidth="1"/>
    <col min="10" max="10" width="12" style="10" bestFit="1" customWidth="1"/>
    <col min="11" max="11" width="10" style="10" bestFit="1" customWidth="1"/>
    <col min="12" max="12" width="11.5703125" style="10" bestFit="1" customWidth="1"/>
    <col min="13" max="13" width="12.140625" style="10" customWidth="1"/>
    <col min="14" max="15" width="10.42578125" style="10" bestFit="1" customWidth="1"/>
    <col min="16" max="16" width="8.140625" style="10" customWidth="1"/>
    <col min="17" max="18" width="10.42578125" style="10" bestFit="1" customWidth="1"/>
    <col min="19" max="19" width="11.42578125" style="10" bestFit="1" customWidth="1"/>
    <col min="20" max="20" width="9.5703125" style="10" bestFit="1" customWidth="1"/>
    <col min="21" max="21" width="12.7109375" style="10" bestFit="1" customWidth="1"/>
    <col min="22" max="22" width="11.7109375" style="10" bestFit="1" customWidth="1"/>
    <col min="23" max="23" width="12.7109375" style="10" bestFit="1" customWidth="1"/>
    <col min="24" max="24" width="10.28515625" style="10" customWidth="1"/>
    <col min="25" max="25" width="14.7109375" style="10" bestFit="1" customWidth="1"/>
    <col min="26" max="26" width="16" style="10" bestFit="1" customWidth="1"/>
    <col min="27" max="27" width="17" style="10" bestFit="1" customWidth="1"/>
    <col min="28" max="28" width="24.140625" style="10" bestFit="1" customWidth="1"/>
    <col min="29" max="16384" width="9.140625" style="10"/>
  </cols>
  <sheetData>
    <row r="1" spans="1:42" ht="15.75" x14ac:dyDescent="0.25">
      <c r="A1" s="217" t="s">
        <v>1166</v>
      </c>
      <c r="B1" s="385"/>
      <c r="C1" s="385"/>
      <c r="D1" s="385"/>
      <c r="E1" s="385"/>
      <c r="F1" s="385"/>
      <c r="G1" s="385"/>
      <c r="H1" s="385"/>
      <c r="I1" s="391"/>
      <c r="J1" s="391"/>
      <c r="K1" s="391"/>
      <c r="L1" s="391"/>
      <c r="M1" s="391"/>
      <c r="N1" s="391"/>
      <c r="O1" s="391"/>
      <c r="P1" s="328"/>
      <c r="Q1" s="328"/>
      <c r="R1" s="328"/>
      <c r="S1" s="328"/>
      <c r="T1" s="328"/>
      <c r="U1" s="328"/>
      <c r="V1" s="328"/>
      <c r="W1" s="218"/>
      <c r="X1" s="218"/>
      <c r="Y1" s="219"/>
      <c r="Z1" s="219"/>
      <c r="AA1" s="219"/>
      <c r="AB1" s="219"/>
      <c r="AC1" s="219"/>
    </row>
    <row r="2" spans="1:42" s="72" customFormat="1" ht="15" customHeight="1" x14ac:dyDescent="0.25">
      <c r="A2" s="173"/>
      <c r="B2" s="173"/>
      <c r="C2" s="173"/>
      <c r="D2" s="173"/>
      <c r="E2" s="173"/>
      <c r="F2" s="173"/>
      <c r="G2" s="173"/>
      <c r="H2" s="173"/>
      <c r="I2" s="173"/>
      <c r="J2" s="173"/>
      <c r="K2" s="173"/>
      <c r="L2" s="173"/>
      <c r="M2" s="173"/>
      <c r="N2" s="173"/>
      <c r="O2" s="173"/>
      <c r="P2" s="173"/>
      <c r="Q2" s="173"/>
      <c r="R2" s="173"/>
      <c r="S2" s="173"/>
      <c r="T2" s="173"/>
      <c r="U2" s="173"/>
      <c r="V2" s="173"/>
      <c r="W2" s="173"/>
      <c r="X2" s="173"/>
      <c r="Y2" s="173"/>
      <c r="Z2" s="173"/>
      <c r="AA2" s="173"/>
      <c r="AB2" s="173"/>
      <c r="AC2" s="173"/>
    </row>
    <row r="3" spans="1:42" s="72" customFormat="1" ht="15" customHeight="1" x14ac:dyDescent="0.25">
      <c r="A3" s="668" t="s">
        <v>1256</v>
      </c>
      <c r="B3" s="173"/>
      <c r="C3" s="173"/>
      <c r="D3" s="173"/>
      <c r="E3" s="173"/>
      <c r="F3" s="173"/>
      <c r="G3" s="173"/>
      <c r="H3" s="173"/>
      <c r="I3" s="173"/>
      <c r="J3" s="173"/>
      <c r="K3" s="173"/>
      <c r="L3" s="173"/>
      <c r="M3" s="173"/>
      <c r="N3" s="173"/>
      <c r="O3" s="173"/>
      <c r="P3" s="173"/>
      <c r="Q3" s="173"/>
      <c r="R3" s="173"/>
      <c r="S3" s="173"/>
      <c r="T3" s="173"/>
      <c r="U3" s="173"/>
      <c r="V3" s="173"/>
      <c r="W3" s="173"/>
      <c r="X3" s="173"/>
      <c r="Y3" s="173"/>
      <c r="Z3" s="173"/>
      <c r="AA3" s="173"/>
      <c r="AB3" s="173"/>
      <c r="AC3" s="173"/>
    </row>
    <row r="4" spans="1:42" s="72" customFormat="1" ht="15" customHeight="1" thickBot="1" x14ac:dyDescent="0.3">
      <c r="A4" s="669"/>
      <c r="B4" s="669"/>
      <c r="C4" s="669"/>
      <c r="D4" s="669"/>
      <c r="E4" s="669"/>
      <c r="F4" s="669"/>
      <c r="G4" s="669"/>
      <c r="H4" s="669"/>
      <c r="I4" s="669"/>
      <c r="J4" s="669"/>
      <c r="K4" s="669"/>
      <c r="L4" s="669"/>
      <c r="M4" s="669"/>
      <c r="N4" s="669"/>
      <c r="O4" s="669"/>
      <c r="P4" s="669"/>
      <c r="Q4" s="669"/>
      <c r="R4" s="391"/>
      <c r="S4" s="669"/>
      <c r="T4" s="669"/>
      <c r="U4" s="669"/>
      <c r="V4" s="669"/>
      <c r="W4" s="669"/>
      <c r="X4" s="669"/>
      <c r="Y4" s="669"/>
      <c r="Z4" s="189" t="s">
        <v>506</v>
      </c>
      <c r="AA4" s="173"/>
      <c r="AB4" s="173"/>
      <c r="AC4" s="173"/>
    </row>
    <row r="5" spans="1:42" ht="28.7" customHeight="1" thickBot="1" x14ac:dyDescent="0.3">
      <c r="A5" s="1206" t="s">
        <v>479</v>
      </c>
      <c r="B5" s="1197" t="s">
        <v>515</v>
      </c>
      <c r="C5" s="1198"/>
      <c r="D5" s="1199"/>
      <c r="E5" s="1194" t="s">
        <v>627</v>
      </c>
      <c r="F5" s="1195"/>
      <c r="G5" s="1195"/>
      <c r="H5" s="1195"/>
      <c r="I5" s="1195"/>
      <c r="J5" s="1195"/>
      <c r="K5" s="1195"/>
      <c r="L5" s="1195"/>
      <c r="M5" s="1195"/>
      <c r="N5" s="1195"/>
      <c r="O5" s="1195"/>
      <c r="P5" s="1195"/>
      <c r="Q5" s="1195"/>
      <c r="R5" s="1195"/>
      <c r="S5" s="1195"/>
      <c r="T5" s="1195"/>
      <c r="U5" s="1195"/>
      <c r="V5" s="1195"/>
      <c r="W5" s="1195"/>
      <c r="X5" s="1195"/>
      <c r="Y5" s="1195"/>
      <c r="Z5" s="1196"/>
      <c r="AA5" s="173"/>
      <c r="AB5" s="173"/>
      <c r="AC5" s="173"/>
      <c r="AD5" s="72"/>
      <c r="AE5" s="72"/>
      <c r="AF5" s="72"/>
      <c r="AG5" s="72"/>
      <c r="AH5" s="72"/>
      <c r="AI5" s="72"/>
      <c r="AJ5" s="72"/>
      <c r="AK5" s="72"/>
      <c r="AL5" s="19"/>
      <c r="AM5" s="9"/>
      <c r="AN5" s="9"/>
    </row>
    <row r="6" spans="1:42" ht="19.5" customHeight="1" x14ac:dyDescent="0.25">
      <c r="A6" s="1207"/>
      <c r="B6" s="1200"/>
      <c r="C6" s="1201"/>
      <c r="D6" s="1202"/>
      <c r="E6" s="1187" t="s">
        <v>617</v>
      </c>
      <c r="F6" s="1188"/>
      <c r="G6" s="1188"/>
      <c r="H6" s="1189"/>
      <c r="I6" s="1187" t="s">
        <v>620</v>
      </c>
      <c r="J6" s="1188"/>
      <c r="K6" s="1188"/>
      <c r="L6" s="1189"/>
      <c r="M6" s="1187" t="s">
        <v>613</v>
      </c>
      <c r="N6" s="1188"/>
      <c r="O6" s="1188"/>
      <c r="P6" s="1188"/>
      <c r="Q6" s="1188"/>
      <c r="R6" s="1189"/>
      <c r="S6" s="1183" t="s">
        <v>611</v>
      </c>
      <c r="T6" s="1184"/>
      <c r="U6" s="1183" t="s">
        <v>507</v>
      </c>
      <c r="V6" s="1184"/>
      <c r="W6" s="1183" t="s">
        <v>614</v>
      </c>
      <c r="X6" s="1184"/>
      <c r="Y6" s="1224" t="s">
        <v>610</v>
      </c>
      <c r="Z6" s="1225"/>
      <c r="AA6" s="173"/>
      <c r="AB6" s="173"/>
      <c r="AC6" s="173"/>
      <c r="AD6" s="72"/>
      <c r="AE6" s="72"/>
      <c r="AF6" s="72"/>
      <c r="AG6" s="72"/>
      <c r="AH6" s="72"/>
      <c r="AI6" s="72"/>
      <c r="AJ6" s="72"/>
      <c r="AK6" s="72"/>
      <c r="AL6" s="72"/>
      <c r="AM6" s="72"/>
      <c r="AN6" s="19"/>
      <c r="AO6" s="9"/>
      <c r="AP6" s="9"/>
    </row>
    <row r="7" spans="1:42" ht="19.5" customHeight="1" x14ac:dyDescent="0.25">
      <c r="A7" s="1207"/>
      <c r="B7" s="1200"/>
      <c r="C7" s="1201"/>
      <c r="D7" s="1202"/>
      <c r="E7" s="1192" t="s">
        <v>612</v>
      </c>
      <c r="F7" s="1193"/>
      <c r="G7" s="1190" t="s">
        <v>619</v>
      </c>
      <c r="H7" s="1191"/>
      <c r="I7" s="1192" t="s">
        <v>1146</v>
      </c>
      <c r="J7" s="1193"/>
      <c r="K7" s="1190" t="s">
        <v>621</v>
      </c>
      <c r="L7" s="1191"/>
      <c r="M7" s="1192" t="s">
        <v>628</v>
      </c>
      <c r="N7" s="1193"/>
      <c r="O7" s="1190" t="s">
        <v>629</v>
      </c>
      <c r="P7" s="1193"/>
      <c r="Q7" s="1190" t="s">
        <v>623</v>
      </c>
      <c r="R7" s="1191"/>
      <c r="S7" s="1185"/>
      <c r="T7" s="1186"/>
      <c r="U7" s="1185"/>
      <c r="V7" s="1186"/>
      <c r="W7" s="1185"/>
      <c r="X7" s="1186"/>
      <c r="Y7" s="1226"/>
      <c r="Z7" s="1227"/>
      <c r="AA7" s="173"/>
      <c r="AB7" s="173"/>
      <c r="AC7" s="173"/>
      <c r="AD7" s="72"/>
      <c r="AE7" s="72"/>
      <c r="AF7" s="72"/>
      <c r="AG7" s="72"/>
      <c r="AH7" s="72"/>
      <c r="AI7" s="72"/>
      <c r="AJ7" s="72"/>
      <c r="AK7" s="72"/>
      <c r="AL7" s="72"/>
      <c r="AM7" s="19"/>
      <c r="AN7" s="9"/>
      <c r="AO7" s="9"/>
    </row>
    <row r="8" spans="1:42" s="16" customFormat="1" ht="18.75" customHeight="1" thickBot="1" x14ac:dyDescent="0.3">
      <c r="A8" s="1208"/>
      <c r="B8" s="1203"/>
      <c r="C8" s="1204"/>
      <c r="D8" s="1205"/>
      <c r="E8" s="670" t="s">
        <v>514</v>
      </c>
      <c r="F8" s="671" t="s">
        <v>734</v>
      </c>
      <c r="G8" s="672" t="s">
        <v>514</v>
      </c>
      <c r="H8" s="673" t="s">
        <v>734</v>
      </c>
      <c r="I8" s="670" t="s">
        <v>514</v>
      </c>
      <c r="J8" s="672" t="s">
        <v>734</v>
      </c>
      <c r="K8" s="672" t="s">
        <v>514</v>
      </c>
      <c r="L8" s="673" t="s">
        <v>734</v>
      </c>
      <c r="M8" s="670" t="s">
        <v>514</v>
      </c>
      <c r="N8" s="672" t="s">
        <v>734</v>
      </c>
      <c r="O8" s="672" t="s">
        <v>514</v>
      </c>
      <c r="P8" s="672" t="s">
        <v>734</v>
      </c>
      <c r="Q8" s="672" t="s">
        <v>514</v>
      </c>
      <c r="R8" s="673" t="s">
        <v>734</v>
      </c>
      <c r="S8" s="670" t="s">
        <v>514</v>
      </c>
      <c r="T8" s="673" t="s">
        <v>734</v>
      </c>
      <c r="U8" s="670" t="s">
        <v>514</v>
      </c>
      <c r="V8" s="673" t="s">
        <v>734</v>
      </c>
      <c r="W8" s="670" t="s">
        <v>514</v>
      </c>
      <c r="X8" s="673" t="s">
        <v>734</v>
      </c>
      <c r="Y8" s="670" t="s">
        <v>1147</v>
      </c>
      <c r="Z8" s="673" t="s">
        <v>734</v>
      </c>
      <c r="AA8" s="674"/>
      <c r="AB8" s="674"/>
      <c r="AC8" s="674"/>
      <c r="AD8" s="74"/>
      <c r="AE8" s="74"/>
      <c r="AF8" s="74"/>
      <c r="AG8" s="74"/>
      <c r="AH8" s="74"/>
      <c r="AI8" s="74"/>
      <c r="AJ8" s="74"/>
      <c r="AK8" s="74"/>
      <c r="AL8" s="74"/>
      <c r="AM8" s="629"/>
      <c r="AN8" s="15"/>
      <c r="AO8" s="15"/>
    </row>
    <row r="9" spans="1:42" ht="15" customHeight="1" x14ac:dyDescent="0.25">
      <c r="A9" s="675">
        <v>1</v>
      </c>
      <c r="B9" s="1167" t="s">
        <v>622</v>
      </c>
      <c r="C9" s="1215" t="s">
        <v>609</v>
      </c>
      <c r="D9" s="1216"/>
      <c r="E9" s="676">
        <v>225925.43700000001</v>
      </c>
      <c r="F9" s="677">
        <v>9763.5249999999996</v>
      </c>
      <c r="G9" s="678">
        <v>28079.261999999999</v>
      </c>
      <c r="H9" s="679">
        <v>1669.0160000000001</v>
      </c>
      <c r="I9" s="676">
        <v>7595.9859999999999</v>
      </c>
      <c r="J9" s="678">
        <v>1119.2629999999999</v>
      </c>
      <c r="K9" s="678">
        <v>0</v>
      </c>
      <c r="L9" s="679">
        <v>93.772000000000006</v>
      </c>
      <c r="M9" s="676">
        <v>2877.2240000000002</v>
      </c>
      <c r="N9" s="678">
        <v>2921.777</v>
      </c>
      <c r="O9" s="678">
        <v>4.5</v>
      </c>
      <c r="P9" s="678">
        <v>0</v>
      </c>
      <c r="Q9" s="678">
        <v>1117.9649999999999</v>
      </c>
      <c r="R9" s="679">
        <v>442.38299999999998</v>
      </c>
      <c r="S9" s="676">
        <v>2699.518</v>
      </c>
      <c r="T9" s="679">
        <v>643.23599999999999</v>
      </c>
      <c r="U9" s="676">
        <v>1360.8630000000001</v>
      </c>
      <c r="V9" s="679">
        <v>73.486999999999995</v>
      </c>
      <c r="W9" s="680">
        <v>7901.134</v>
      </c>
      <c r="X9" s="681">
        <v>1635.298</v>
      </c>
      <c r="Y9" s="968">
        <f>E9+G9+I9+K9+M9+O9+Q9+S9+U9+W9</f>
        <v>277561.88900000002</v>
      </c>
      <c r="Z9" s="969">
        <f>F9+H9+J9+L9+N9+P9+R9+T9+V9+X9</f>
        <v>18361.757000000001</v>
      </c>
      <c r="AA9" s="173"/>
      <c r="AB9" s="173"/>
      <c r="AC9" s="173"/>
      <c r="AD9" s="72"/>
      <c r="AE9" s="72"/>
      <c r="AF9" s="72"/>
      <c r="AG9" s="19"/>
      <c r="AH9" s="9"/>
      <c r="AI9" s="9"/>
    </row>
    <row r="10" spans="1:42" ht="15" customHeight="1" x14ac:dyDescent="0.25">
      <c r="A10" s="675">
        <v>2</v>
      </c>
      <c r="B10" s="1223"/>
      <c r="C10" s="1231" t="s">
        <v>517</v>
      </c>
      <c r="D10" s="1232"/>
      <c r="E10" s="682">
        <v>8326.8089999999993</v>
      </c>
      <c r="F10" s="683">
        <v>142.22399999999999</v>
      </c>
      <c r="G10" s="336">
        <v>16013.585999999999</v>
      </c>
      <c r="H10" s="684">
        <v>411.62</v>
      </c>
      <c r="I10" s="682">
        <v>18302.754000000001</v>
      </c>
      <c r="J10" s="336">
        <v>566.58000000000004</v>
      </c>
      <c r="K10" s="336">
        <v>0</v>
      </c>
      <c r="L10" s="684">
        <v>10</v>
      </c>
      <c r="M10" s="682">
        <v>9896.5779999999995</v>
      </c>
      <c r="N10" s="336">
        <v>73.433999999999997</v>
      </c>
      <c r="O10" s="336">
        <v>0</v>
      </c>
      <c r="P10" s="336">
        <v>0</v>
      </c>
      <c r="Q10" s="336">
        <v>2537.0889999999999</v>
      </c>
      <c r="R10" s="684">
        <v>212.422</v>
      </c>
      <c r="S10" s="682">
        <v>975.73599999999999</v>
      </c>
      <c r="T10" s="684">
        <v>71.539000000000001</v>
      </c>
      <c r="U10" s="682">
        <v>201.89099999999999</v>
      </c>
      <c r="V10" s="684">
        <v>19.501000000000001</v>
      </c>
      <c r="W10" s="685">
        <v>270.08800000000002</v>
      </c>
      <c r="X10" s="686">
        <v>2.1549999999999998</v>
      </c>
      <c r="Y10" s="970">
        <f t="shared" ref="Y10:Z12" si="0">E10+G10+I10+K10+M10+O10+Q10+S10+U10+W10</f>
        <v>56524.531000000003</v>
      </c>
      <c r="Z10" s="938">
        <f t="shared" si="0"/>
        <v>1509.4749999999999</v>
      </c>
      <c r="AA10" s="173"/>
      <c r="AB10" s="173"/>
      <c r="AC10" s="173"/>
      <c r="AD10" s="72"/>
      <c r="AE10" s="72"/>
      <c r="AF10" s="72"/>
      <c r="AG10" s="19"/>
      <c r="AH10" s="9"/>
      <c r="AI10" s="9"/>
    </row>
    <row r="11" spans="1:42" ht="15" customHeight="1" x14ac:dyDescent="0.25">
      <c r="A11" s="687">
        <v>3</v>
      </c>
      <c r="B11" s="1223"/>
      <c r="C11" s="1229" t="s">
        <v>483</v>
      </c>
      <c r="D11" s="1230"/>
      <c r="E11" s="682">
        <v>110844.394</v>
      </c>
      <c r="F11" s="683">
        <v>4650.9840000000004</v>
      </c>
      <c r="G11" s="336">
        <v>25514.355</v>
      </c>
      <c r="H11" s="684">
        <v>1873.6020000000001</v>
      </c>
      <c r="I11" s="682">
        <v>16972.325000000001</v>
      </c>
      <c r="J11" s="336">
        <v>1003.9589999999999</v>
      </c>
      <c r="K11" s="336">
        <v>0</v>
      </c>
      <c r="L11" s="684">
        <v>14.94</v>
      </c>
      <c r="M11" s="682">
        <v>4016.3130000000001</v>
      </c>
      <c r="N11" s="336">
        <v>2433.4250000000002</v>
      </c>
      <c r="O11" s="336">
        <v>1918.0119999999999</v>
      </c>
      <c r="P11" s="336">
        <f>10</f>
        <v>10</v>
      </c>
      <c r="Q11" s="336">
        <v>2770.0250000000001</v>
      </c>
      <c r="R11" s="684">
        <v>734.77</v>
      </c>
      <c r="S11" s="682">
        <v>2697.8389999999999</v>
      </c>
      <c r="T11" s="684">
        <v>224.07599999999999</v>
      </c>
      <c r="U11" s="682">
        <v>3835.73</v>
      </c>
      <c r="V11" s="684">
        <v>496.11</v>
      </c>
      <c r="W11" s="685">
        <v>8729.3510000000006</v>
      </c>
      <c r="X11" s="938">
        <f>1229.651+10</f>
        <v>1239.6510000000001</v>
      </c>
      <c r="Y11" s="970">
        <f t="shared" si="0"/>
        <v>177298.34400000001</v>
      </c>
      <c r="Z11" s="938">
        <f t="shared" si="0"/>
        <v>12681.517</v>
      </c>
      <c r="AA11" s="173"/>
      <c r="AB11" s="173"/>
      <c r="AC11" s="173"/>
      <c r="AD11" s="72"/>
      <c r="AE11" s="72"/>
      <c r="AF11" s="72"/>
      <c r="AG11" s="19"/>
      <c r="AH11" s="9"/>
      <c r="AI11" s="9"/>
    </row>
    <row r="12" spans="1:42" ht="15" customHeight="1" thickBot="1" x14ac:dyDescent="0.3">
      <c r="A12" s="687">
        <v>4</v>
      </c>
      <c r="B12" s="1233" t="s">
        <v>516</v>
      </c>
      <c r="C12" s="1234"/>
      <c r="D12" s="1235"/>
      <c r="E12" s="682">
        <v>2819.7620000000002</v>
      </c>
      <c r="F12" s="683">
        <v>290.21300000000002</v>
      </c>
      <c r="G12" s="336">
        <v>0</v>
      </c>
      <c r="H12" s="684">
        <v>0</v>
      </c>
      <c r="I12" s="682">
        <v>0</v>
      </c>
      <c r="J12" s="336">
        <v>0</v>
      </c>
      <c r="K12" s="336">
        <v>0</v>
      </c>
      <c r="L12" s="684">
        <v>0</v>
      </c>
      <c r="M12" s="682">
        <v>0</v>
      </c>
      <c r="N12" s="336">
        <v>0</v>
      </c>
      <c r="O12" s="336">
        <v>0</v>
      </c>
      <c r="P12" s="336">
        <v>0</v>
      </c>
      <c r="Q12" s="336">
        <v>0</v>
      </c>
      <c r="R12" s="684">
        <v>0</v>
      </c>
      <c r="S12" s="682">
        <v>0</v>
      </c>
      <c r="T12" s="684">
        <v>0</v>
      </c>
      <c r="U12" s="682">
        <v>7996.43</v>
      </c>
      <c r="V12" s="684">
        <v>730.93700000000001</v>
      </c>
      <c r="W12" s="685">
        <v>11770.775</v>
      </c>
      <c r="X12" s="686">
        <v>813.86599999999999</v>
      </c>
      <c r="Y12" s="970">
        <f t="shared" si="0"/>
        <v>22586.967000000001</v>
      </c>
      <c r="Z12" s="938">
        <f t="shared" si="0"/>
        <v>1835.0160000000001</v>
      </c>
      <c r="AA12" s="173"/>
      <c r="AB12" s="173"/>
      <c r="AC12" s="173"/>
      <c r="AD12" s="72"/>
      <c r="AE12" s="72"/>
      <c r="AF12" s="72"/>
      <c r="AG12" s="19"/>
      <c r="AH12" s="9"/>
      <c r="AI12" s="9"/>
    </row>
    <row r="13" spans="1:42" s="26" customFormat="1" ht="15" customHeight="1" thickBot="1" x14ac:dyDescent="0.3">
      <c r="A13" s="688">
        <v>5</v>
      </c>
      <c r="B13" s="1220" t="s">
        <v>610</v>
      </c>
      <c r="C13" s="1221"/>
      <c r="D13" s="1222"/>
      <c r="E13" s="689">
        <f t="shared" ref="E13:Z13" si="1">SUM(E9:E12)</f>
        <v>347916.402</v>
      </c>
      <c r="F13" s="689">
        <f t="shared" si="1"/>
        <v>14846.946</v>
      </c>
      <c r="G13" s="690">
        <f t="shared" si="1"/>
        <v>69607.202999999994</v>
      </c>
      <c r="H13" s="691">
        <f t="shared" si="1"/>
        <v>3954.2380000000003</v>
      </c>
      <c r="I13" s="692">
        <f t="shared" si="1"/>
        <v>42871.065000000002</v>
      </c>
      <c r="J13" s="690">
        <f t="shared" si="1"/>
        <v>2689.8019999999997</v>
      </c>
      <c r="K13" s="690">
        <f t="shared" si="1"/>
        <v>0</v>
      </c>
      <c r="L13" s="691">
        <f t="shared" si="1"/>
        <v>118.712</v>
      </c>
      <c r="M13" s="692">
        <f t="shared" si="1"/>
        <v>16790.114999999998</v>
      </c>
      <c r="N13" s="690">
        <f t="shared" si="1"/>
        <v>5428.6360000000004</v>
      </c>
      <c r="O13" s="690">
        <f t="shared" si="1"/>
        <v>1922.5119999999999</v>
      </c>
      <c r="P13" s="690">
        <f t="shared" si="1"/>
        <v>10</v>
      </c>
      <c r="Q13" s="690">
        <f t="shared" si="1"/>
        <v>6425.0789999999997</v>
      </c>
      <c r="R13" s="691">
        <f t="shared" si="1"/>
        <v>1389.5749999999998</v>
      </c>
      <c r="S13" s="693">
        <f t="shared" si="1"/>
        <v>6373.0929999999998</v>
      </c>
      <c r="T13" s="694">
        <f t="shared" si="1"/>
        <v>938.851</v>
      </c>
      <c r="U13" s="693">
        <f t="shared" si="1"/>
        <v>13394.914000000001</v>
      </c>
      <c r="V13" s="694">
        <f t="shared" si="1"/>
        <v>1320.0349999999999</v>
      </c>
      <c r="W13" s="695">
        <f t="shared" si="1"/>
        <v>28671.347999999998</v>
      </c>
      <c r="X13" s="694">
        <f t="shared" si="1"/>
        <v>3690.9700000000003</v>
      </c>
      <c r="Y13" s="696">
        <f t="shared" si="1"/>
        <v>533971.73100000003</v>
      </c>
      <c r="Z13" s="697">
        <f t="shared" si="1"/>
        <v>34387.764999999999</v>
      </c>
      <c r="AA13" s="698"/>
      <c r="AB13" s="698"/>
      <c r="AC13" s="698"/>
      <c r="AD13" s="73"/>
      <c r="AE13" s="65"/>
      <c r="AF13" s="14"/>
      <c r="AG13" s="14"/>
    </row>
    <row r="14" spans="1:42" s="72" customFormat="1" ht="15" customHeight="1" x14ac:dyDescent="0.25">
      <c r="A14" s="173"/>
      <c r="B14" s="173"/>
      <c r="C14" s="173"/>
      <c r="D14" s="173"/>
      <c r="E14" s="173"/>
      <c r="F14" s="173"/>
      <c r="G14" s="173"/>
      <c r="H14" s="173"/>
      <c r="I14" s="173"/>
      <c r="J14" s="173"/>
      <c r="K14" s="173"/>
      <c r="L14" s="173"/>
      <c r="M14" s="173"/>
      <c r="N14" s="173"/>
      <c r="O14" s="173"/>
      <c r="P14" s="173"/>
      <c r="Q14" s="173"/>
      <c r="R14" s="173"/>
      <c r="S14" s="173"/>
      <c r="T14" s="173"/>
      <c r="U14" s="1177" t="s">
        <v>1148</v>
      </c>
      <c r="V14" s="1178"/>
      <c r="W14" s="1178"/>
      <c r="X14" s="1178"/>
      <c r="Y14" s="699">
        <v>3396.09</v>
      </c>
      <c r="Z14" s="700">
        <v>46.6</v>
      </c>
      <c r="AA14" s="701"/>
      <c r="AB14" s="669"/>
      <c r="AC14" s="173"/>
    </row>
    <row r="15" spans="1:42" ht="14.25" customHeight="1" x14ac:dyDescent="0.25">
      <c r="A15" s="668" t="s">
        <v>1257</v>
      </c>
      <c r="B15" s="702"/>
      <c r="C15" s="702"/>
      <c r="D15" s="702"/>
      <c r="E15" s="702"/>
      <c r="F15" s="702"/>
      <c r="G15" s="702"/>
      <c r="H15" s="702"/>
      <c r="I15" s="702"/>
      <c r="J15" s="702"/>
      <c r="K15" s="702"/>
      <c r="L15" s="702"/>
      <c r="M15" s="702"/>
      <c r="N15" s="702"/>
      <c r="O15" s="702"/>
      <c r="P15" s="702"/>
      <c r="Q15" s="702"/>
      <c r="R15" s="702"/>
      <c r="S15" s="702"/>
      <c r="T15" s="702"/>
      <c r="U15" s="1179" t="s">
        <v>1149</v>
      </c>
      <c r="V15" s="1180"/>
      <c r="W15" s="1180"/>
      <c r="X15" s="1180"/>
      <c r="Y15" s="703">
        <v>0</v>
      </c>
      <c r="Z15" s="704">
        <v>0</v>
      </c>
      <c r="AA15" s="472"/>
      <c r="AB15" s="219"/>
      <c r="AC15" s="219"/>
    </row>
    <row r="16" spans="1:42" ht="14.25" customHeight="1" thickBot="1" x14ac:dyDescent="0.3">
      <c r="A16" s="668"/>
      <c r="B16" s="702"/>
      <c r="C16" s="702"/>
      <c r="D16" s="702"/>
      <c r="E16" s="702"/>
      <c r="F16" s="702"/>
      <c r="G16" s="702"/>
      <c r="H16" s="702"/>
      <c r="I16" s="702"/>
      <c r="J16" s="702"/>
      <c r="K16" s="702"/>
      <c r="L16" s="702"/>
      <c r="M16" s="705" t="s">
        <v>506</v>
      </c>
      <c r="N16" s="173"/>
      <c r="O16" s="173"/>
      <c r="P16" s="173"/>
      <c r="Q16" s="173"/>
      <c r="R16" s="173"/>
      <c r="S16" s="173"/>
      <c r="T16" s="173"/>
      <c r="U16" s="1179" t="s">
        <v>1150</v>
      </c>
      <c r="V16" s="1180"/>
      <c r="W16" s="1180"/>
      <c r="X16" s="1180"/>
      <c r="Y16" s="703">
        <v>530575.65</v>
      </c>
      <c r="Z16" s="706" t="s">
        <v>1037</v>
      </c>
      <c r="AA16" s="472"/>
      <c r="AB16" s="219"/>
      <c r="AC16" s="219"/>
    </row>
    <row r="17" spans="1:33" ht="28.7" customHeight="1" x14ac:dyDescent="0.25">
      <c r="A17" s="1212" t="s">
        <v>479</v>
      </c>
      <c r="B17" s="1209" t="s">
        <v>515</v>
      </c>
      <c r="C17" s="1209"/>
      <c r="D17" s="1209"/>
      <c r="E17" s="1217" t="s">
        <v>624</v>
      </c>
      <c r="F17" s="1218"/>
      <c r="G17" s="1219"/>
      <c r="H17" s="1187" t="s">
        <v>626</v>
      </c>
      <c r="I17" s="1188"/>
      <c r="J17" s="1189"/>
      <c r="K17" s="1218" t="s">
        <v>610</v>
      </c>
      <c r="L17" s="1218"/>
      <c r="M17" s="1219"/>
      <c r="N17" s="173"/>
      <c r="O17" s="173"/>
      <c r="P17" s="173"/>
      <c r="Q17" s="173"/>
      <c r="R17" s="173"/>
      <c r="S17" s="173"/>
      <c r="T17" s="173"/>
      <c r="U17" s="1181" t="s">
        <v>1151</v>
      </c>
      <c r="V17" s="1182"/>
      <c r="W17" s="1182"/>
      <c r="X17" s="1182"/>
      <c r="Y17" s="707" t="s">
        <v>1037</v>
      </c>
      <c r="Z17" s="686">
        <v>34341.17</v>
      </c>
      <c r="AA17" s="701"/>
      <c r="AB17" s="669"/>
      <c r="AC17" s="219"/>
    </row>
    <row r="18" spans="1:33" ht="44.25" customHeight="1" x14ac:dyDescent="0.25">
      <c r="A18" s="1213"/>
      <c r="B18" s="1210"/>
      <c r="C18" s="1210"/>
      <c r="D18" s="1210"/>
      <c r="E18" s="973" t="s">
        <v>1152</v>
      </c>
      <c r="F18" s="977" t="s">
        <v>625</v>
      </c>
      <c r="G18" s="974" t="s">
        <v>616</v>
      </c>
      <c r="H18" s="973" t="s">
        <v>615</v>
      </c>
      <c r="I18" s="977" t="s">
        <v>625</v>
      </c>
      <c r="J18" s="974" t="s">
        <v>616</v>
      </c>
      <c r="K18" s="972" t="s">
        <v>615</v>
      </c>
      <c r="L18" s="978" t="s">
        <v>625</v>
      </c>
      <c r="M18" s="974" t="s">
        <v>616</v>
      </c>
      <c r="N18" s="173"/>
      <c r="O18" s="173"/>
      <c r="P18" s="173"/>
      <c r="Q18" s="173"/>
      <c r="R18" s="173"/>
      <c r="S18" s="173"/>
      <c r="T18" s="173"/>
      <c r="U18" s="1181" t="s">
        <v>1153</v>
      </c>
      <c r="V18" s="1182"/>
      <c r="W18" s="1182"/>
      <c r="X18" s="1182"/>
      <c r="Y18" s="708">
        <v>810.64</v>
      </c>
      <c r="Z18" s="686"/>
      <c r="AA18" s="709"/>
      <c r="AB18" s="710"/>
      <c r="AC18" s="173"/>
      <c r="AD18" s="72"/>
      <c r="AE18" s="72"/>
      <c r="AF18" s="72"/>
      <c r="AG18" s="72"/>
    </row>
    <row r="19" spans="1:33" s="16" customFormat="1" ht="25.5" customHeight="1" thickBot="1" x14ac:dyDescent="0.3">
      <c r="A19" s="1214"/>
      <c r="B19" s="1211"/>
      <c r="C19" s="1211"/>
      <c r="D19" s="1211"/>
      <c r="E19" s="670">
        <v>1</v>
      </c>
      <c r="F19" s="672">
        <v>2</v>
      </c>
      <c r="G19" s="673" t="s">
        <v>784</v>
      </c>
      <c r="H19" s="670">
        <v>4</v>
      </c>
      <c r="I19" s="672">
        <v>5</v>
      </c>
      <c r="J19" s="673" t="s">
        <v>785</v>
      </c>
      <c r="K19" s="671">
        <v>7</v>
      </c>
      <c r="L19" s="711">
        <v>8</v>
      </c>
      <c r="M19" s="673" t="s">
        <v>786</v>
      </c>
      <c r="N19" s="674"/>
      <c r="O19" s="173"/>
      <c r="P19" s="173"/>
      <c r="Q19" s="173"/>
      <c r="R19" s="173"/>
      <c r="S19" s="173"/>
      <c r="T19" s="173"/>
      <c r="U19" s="1173" t="s">
        <v>1154</v>
      </c>
      <c r="V19" s="1174"/>
      <c r="W19" s="1174"/>
      <c r="X19" s="1174"/>
      <c r="Y19" s="1163">
        <v>565727.44999999995</v>
      </c>
      <c r="Z19" s="1164"/>
      <c r="AA19" s="701"/>
      <c r="AB19" s="669"/>
      <c r="AC19" s="674"/>
      <c r="AD19" s="74"/>
      <c r="AE19" s="74"/>
      <c r="AF19" s="74"/>
      <c r="AG19" s="74"/>
    </row>
    <row r="20" spans="1:33" ht="13.5" customHeight="1" x14ac:dyDescent="0.25">
      <c r="A20" s="630">
        <v>1</v>
      </c>
      <c r="B20" s="1165" t="s">
        <v>618</v>
      </c>
      <c r="C20" s="1168" t="s">
        <v>1155</v>
      </c>
      <c r="D20" s="712" t="s">
        <v>604</v>
      </c>
      <c r="E20" s="676">
        <v>51.139000000000003</v>
      </c>
      <c r="F20" s="678">
        <v>35886.921000000002</v>
      </c>
      <c r="G20" s="679">
        <v>58.479374841119302</v>
      </c>
      <c r="H20" s="676">
        <v>3.2859999999999943</v>
      </c>
      <c r="I20" s="678">
        <v>2846.9089999999997</v>
      </c>
      <c r="J20" s="684">
        <v>72.19793568675199</v>
      </c>
      <c r="K20" s="677">
        <v>54.424999999999997</v>
      </c>
      <c r="L20" s="677">
        <v>38733.83</v>
      </c>
      <c r="M20" s="679">
        <v>59.307655795437149</v>
      </c>
      <c r="N20" s="173"/>
      <c r="O20" s="173"/>
      <c r="P20" s="173"/>
      <c r="Q20" s="173"/>
      <c r="R20" s="173"/>
      <c r="S20" s="173"/>
      <c r="T20" s="173"/>
      <c r="U20" s="669"/>
      <c r="V20" s="669"/>
      <c r="Y20" s="35"/>
      <c r="AA20" s="701"/>
      <c r="AB20" s="669"/>
      <c r="AC20" s="173"/>
      <c r="AD20" s="72"/>
      <c r="AE20" s="72"/>
      <c r="AF20" s="72"/>
      <c r="AG20" s="72"/>
    </row>
    <row r="21" spans="1:33" ht="14.25" customHeight="1" x14ac:dyDescent="0.25">
      <c r="A21" s="713">
        <v>2</v>
      </c>
      <c r="B21" s="1166"/>
      <c r="C21" s="1168"/>
      <c r="D21" s="714" t="s">
        <v>605</v>
      </c>
      <c r="E21" s="682">
        <v>124.84099999999999</v>
      </c>
      <c r="F21" s="336">
        <v>65918.86</v>
      </c>
      <c r="G21" s="684">
        <v>44.001877054279717</v>
      </c>
      <c r="H21" s="682">
        <v>4.5960000000000178</v>
      </c>
      <c r="I21" s="336">
        <v>3620.4700000000012</v>
      </c>
      <c r="J21" s="684">
        <v>65.645307513779869</v>
      </c>
      <c r="K21" s="677">
        <v>129.43700000000001</v>
      </c>
      <c r="L21" s="677">
        <v>69539.33</v>
      </c>
      <c r="M21" s="684">
        <v>44.770383790312401</v>
      </c>
      <c r="N21" s="173"/>
      <c r="O21" s="173"/>
      <c r="P21" s="173"/>
      <c r="Q21" s="173"/>
      <c r="R21" s="173"/>
      <c r="S21" s="173"/>
      <c r="T21" s="173"/>
      <c r="U21" s="669"/>
      <c r="V21" s="669"/>
      <c r="AA21" s="701"/>
      <c r="AB21" s="669"/>
      <c r="AC21" s="173"/>
      <c r="AD21" s="72"/>
      <c r="AE21" s="72"/>
      <c r="AF21" s="72"/>
      <c r="AG21" s="72"/>
    </row>
    <row r="22" spans="1:33" ht="15" customHeight="1" x14ac:dyDescent="0.25">
      <c r="A22" s="713">
        <v>3</v>
      </c>
      <c r="B22" s="1166"/>
      <c r="C22" s="1168"/>
      <c r="D22" s="714" t="s">
        <v>606</v>
      </c>
      <c r="E22" s="682">
        <v>392.72899999999998</v>
      </c>
      <c r="F22" s="336">
        <v>147069.503</v>
      </c>
      <c r="G22" s="684">
        <v>31.206740313719301</v>
      </c>
      <c r="H22" s="682">
        <v>27.451000000000022</v>
      </c>
      <c r="I22" s="336">
        <v>13891.309999999998</v>
      </c>
      <c r="J22" s="684">
        <v>42.170018092844174</v>
      </c>
      <c r="K22" s="677">
        <v>420.18</v>
      </c>
      <c r="L22" s="677">
        <v>160960.81299999999</v>
      </c>
      <c r="M22" s="684">
        <v>31.922987965475112</v>
      </c>
      <c r="N22" s="173"/>
      <c r="O22" s="173"/>
      <c r="P22" s="173"/>
      <c r="Q22" s="173"/>
      <c r="R22" s="173"/>
      <c r="S22" s="173"/>
      <c r="T22" s="173"/>
      <c r="U22" s="669"/>
      <c r="V22" s="669"/>
      <c r="W22" s="219"/>
      <c r="X22" s="219"/>
      <c r="Y22" s="219"/>
      <c r="Z22" s="701"/>
      <c r="AA22" s="219"/>
      <c r="AB22" s="219"/>
      <c r="AC22" s="173"/>
      <c r="AD22" s="72"/>
      <c r="AE22" s="72"/>
      <c r="AF22" s="72"/>
      <c r="AG22" s="72"/>
    </row>
    <row r="23" spans="1:33" ht="15" customHeight="1" x14ac:dyDescent="0.25">
      <c r="A23" s="713">
        <v>4</v>
      </c>
      <c r="B23" s="1166"/>
      <c r="C23" s="1168"/>
      <c r="D23" s="714" t="s">
        <v>607</v>
      </c>
      <c r="E23" s="682">
        <v>7.3659999999999997</v>
      </c>
      <c r="F23" s="336">
        <v>2158.1370000000002</v>
      </c>
      <c r="G23" s="684">
        <v>24.415524029323922</v>
      </c>
      <c r="H23" s="682">
        <v>1.1720000000000006</v>
      </c>
      <c r="I23" s="336">
        <v>240.73399999999992</v>
      </c>
      <c r="J23" s="684">
        <v>17.117036405005674</v>
      </c>
      <c r="K23" s="677">
        <v>8.5380000000000003</v>
      </c>
      <c r="L23" s="677">
        <v>2398.8710000000001</v>
      </c>
      <c r="M23" s="684">
        <v>23.413670258452409</v>
      </c>
      <c r="N23" s="173"/>
      <c r="O23" s="173"/>
      <c r="P23" s="173"/>
      <c r="Q23" s="173"/>
      <c r="R23" s="173"/>
      <c r="S23" s="173"/>
      <c r="T23" s="173"/>
      <c r="U23" s="669"/>
      <c r="V23" s="669"/>
      <c r="W23" s="669"/>
      <c r="X23" s="189"/>
      <c r="Y23" s="709"/>
      <c r="Z23" s="701"/>
      <c r="AA23" s="715"/>
      <c r="AB23" s="173"/>
      <c r="AC23" s="173"/>
      <c r="AD23" s="72"/>
      <c r="AE23" s="72"/>
      <c r="AF23" s="72"/>
      <c r="AG23" s="72"/>
    </row>
    <row r="24" spans="1:33" ht="15" customHeight="1" x14ac:dyDescent="0.25">
      <c r="A24" s="713">
        <v>5</v>
      </c>
      <c r="B24" s="1166"/>
      <c r="C24" s="1168"/>
      <c r="D24" s="714" t="s">
        <v>608</v>
      </c>
      <c r="E24" s="682">
        <v>18.652000000000001</v>
      </c>
      <c r="F24" s="336">
        <v>5650.6819999999998</v>
      </c>
      <c r="G24" s="684">
        <v>25.246095146186285</v>
      </c>
      <c r="H24" s="682">
        <v>0.89499999999999957</v>
      </c>
      <c r="I24" s="336">
        <v>278.36300000000028</v>
      </c>
      <c r="J24" s="684">
        <v>25.918342644320337</v>
      </c>
      <c r="K24" s="677">
        <v>19.547000000000001</v>
      </c>
      <c r="L24" s="677">
        <v>5929.0450000000001</v>
      </c>
      <c r="M24" s="684">
        <v>25.276875394348664</v>
      </c>
      <c r="N24" s="173"/>
      <c r="O24" s="173"/>
      <c r="P24" s="173"/>
      <c r="Q24" s="173"/>
      <c r="R24" s="173"/>
      <c r="S24" s="173"/>
      <c r="T24" s="173"/>
      <c r="U24" s="669"/>
      <c r="V24" s="669"/>
      <c r="W24" s="669"/>
      <c r="X24" s="669"/>
      <c r="Y24" s="701"/>
      <c r="Z24" s="701"/>
      <c r="AA24" s="715"/>
      <c r="AB24" s="173"/>
      <c r="AC24" s="173"/>
      <c r="AD24" s="72"/>
      <c r="AE24" s="72"/>
      <c r="AF24" s="72"/>
      <c r="AG24" s="72"/>
    </row>
    <row r="25" spans="1:33" ht="15" customHeight="1" x14ac:dyDescent="0.25">
      <c r="A25" s="713">
        <v>6</v>
      </c>
      <c r="B25" s="1166"/>
      <c r="C25" s="1169"/>
      <c r="D25" s="714" t="s">
        <v>610</v>
      </c>
      <c r="E25" s="716">
        <v>594.72699999999998</v>
      </c>
      <c r="F25" s="336">
        <v>256684.10299999997</v>
      </c>
      <c r="G25" s="684">
        <v>35.9666568302207</v>
      </c>
      <c r="H25" s="716">
        <v>37.400000000000034</v>
      </c>
      <c r="I25" s="336">
        <v>20877.786</v>
      </c>
      <c r="J25" s="684">
        <v>46.519131016042735</v>
      </c>
      <c r="K25" s="677">
        <v>632.12699999999995</v>
      </c>
      <c r="L25" s="677">
        <v>277561.88899999997</v>
      </c>
      <c r="M25" s="684">
        <v>36.590997405057315</v>
      </c>
      <c r="N25" s="173"/>
      <c r="O25" s="173"/>
      <c r="P25" s="173"/>
      <c r="Q25" s="173"/>
      <c r="R25" s="173"/>
      <c r="S25" s="173"/>
      <c r="T25" s="173"/>
      <c r="U25" s="669"/>
      <c r="V25" s="669"/>
      <c r="W25" s="669"/>
      <c r="X25" s="669"/>
      <c r="Y25" s="701"/>
      <c r="Z25" s="701"/>
      <c r="AA25" s="715"/>
      <c r="AB25" s="173"/>
      <c r="AC25" s="173"/>
      <c r="AD25" s="72"/>
      <c r="AE25" s="72"/>
      <c r="AF25" s="72"/>
      <c r="AG25" s="72"/>
    </row>
    <row r="26" spans="1:33" ht="15" customHeight="1" x14ac:dyDescent="0.25">
      <c r="A26" s="713">
        <v>7</v>
      </c>
      <c r="B26" s="1166"/>
      <c r="C26" s="1175" t="s">
        <v>1156</v>
      </c>
      <c r="D26" s="1176"/>
      <c r="E26" s="682">
        <v>58.662999999999997</v>
      </c>
      <c r="F26" s="336">
        <v>25312.062000000002</v>
      </c>
      <c r="G26" s="684">
        <v>35.956880827779017</v>
      </c>
      <c r="H26" s="682">
        <v>66.647000000000006</v>
      </c>
      <c r="I26" s="336">
        <v>31212.469000000001</v>
      </c>
      <c r="J26" s="684">
        <v>39.027099244277061</v>
      </c>
      <c r="K26" s="677">
        <v>125.31</v>
      </c>
      <c r="L26" s="677">
        <v>56524.531000000003</v>
      </c>
      <c r="M26" s="684">
        <v>37.589797967706758</v>
      </c>
      <c r="N26" s="173"/>
      <c r="O26" s="173"/>
      <c r="P26" s="173"/>
      <c r="Q26" s="173"/>
      <c r="R26" s="173"/>
      <c r="S26" s="173"/>
      <c r="T26" s="173"/>
      <c r="U26" s="173"/>
      <c r="V26" s="173"/>
      <c r="W26" s="173"/>
      <c r="X26" s="173"/>
      <c r="Y26" s="715"/>
      <c r="Z26" s="715"/>
      <c r="AA26" s="715"/>
      <c r="AB26" s="173"/>
      <c r="AC26" s="173"/>
      <c r="AD26" s="72"/>
      <c r="AE26" s="72"/>
      <c r="AF26" s="72"/>
      <c r="AG26" s="72"/>
    </row>
    <row r="27" spans="1:33" ht="15" customHeight="1" x14ac:dyDescent="0.25">
      <c r="A27" s="713">
        <v>8</v>
      </c>
      <c r="B27" s="1167"/>
      <c r="C27" s="1170" t="s">
        <v>1157</v>
      </c>
      <c r="D27" s="1171"/>
      <c r="E27" s="682">
        <v>442.71199999999999</v>
      </c>
      <c r="F27" s="336">
        <v>139051.753</v>
      </c>
      <c r="G27" s="684">
        <v>26.174230839311637</v>
      </c>
      <c r="H27" s="682">
        <v>102.46699999999998</v>
      </c>
      <c r="I27" s="336">
        <v>38246.591000000015</v>
      </c>
      <c r="J27" s="684">
        <v>31.104803660365469</v>
      </c>
      <c r="K27" s="677">
        <v>545.17899999999997</v>
      </c>
      <c r="L27" s="677">
        <v>177298.34400000001</v>
      </c>
      <c r="M27" s="684">
        <v>27.100937490255497</v>
      </c>
      <c r="N27" s="173"/>
      <c r="O27" s="173"/>
      <c r="P27" s="173"/>
      <c r="Q27" s="173"/>
      <c r="R27" s="173"/>
      <c r="S27" s="173"/>
      <c r="T27" s="173"/>
      <c r="U27" s="173"/>
      <c r="V27" s="173"/>
      <c r="W27" s="173"/>
      <c r="X27" s="173"/>
      <c r="Y27" s="715"/>
      <c r="Z27" s="715"/>
      <c r="AA27" s="715"/>
      <c r="AB27" s="173"/>
      <c r="AC27" s="173"/>
      <c r="AD27" s="72"/>
      <c r="AE27" s="72"/>
      <c r="AF27" s="72"/>
      <c r="AG27" s="72"/>
    </row>
    <row r="28" spans="1:33" ht="15" customHeight="1" thickBot="1" x14ac:dyDescent="0.3">
      <c r="A28" s="713">
        <v>9</v>
      </c>
      <c r="B28" s="1228" t="s">
        <v>516</v>
      </c>
      <c r="C28" s="1228"/>
      <c r="D28" s="1228"/>
      <c r="E28" s="682">
        <v>13.345000000000001</v>
      </c>
      <c r="F28" s="336">
        <v>2819.7620000000002</v>
      </c>
      <c r="G28" s="684">
        <v>17.608105407768203</v>
      </c>
      <c r="H28" s="682">
        <v>85.814999999999998</v>
      </c>
      <c r="I28" s="336">
        <v>19767.205000000002</v>
      </c>
      <c r="J28" s="684">
        <v>19.195561187826527</v>
      </c>
      <c r="K28" s="677">
        <v>99.16</v>
      </c>
      <c r="L28" s="677">
        <v>22586.967000000001</v>
      </c>
      <c r="M28" s="684">
        <v>18.981920633319888</v>
      </c>
      <c r="N28" s="173"/>
      <c r="O28" s="173"/>
      <c r="P28" s="173"/>
      <c r="Q28" s="173"/>
      <c r="R28" s="173"/>
      <c r="S28" s="173"/>
      <c r="T28" s="173"/>
      <c r="U28" s="173"/>
      <c r="V28" s="173"/>
      <c r="W28" s="173"/>
      <c r="X28" s="173"/>
      <c r="Y28" s="715"/>
      <c r="Z28" s="715"/>
      <c r="AA28" s="715"/>
      <c r="AB28" s="173"/>
      <c r="AC28" s="173"/>
      <c r="AD28" s="72"/>
      <c r="AE28" s="72"/>
      <c r="AF28" s="72"/>
      <c r="AG28" s="72"/>
    </row>
    <row r="29" spans="1:33" s="26" customFormat="1" ht="15" customHeight="1" thickBot="1" x14ac:dyDescent="0.3">
      <c r="A29" s="717">
        <v>10</v>
      </c>
      <c r="B29" s="1172" t="s">
        <v>610</v>
      </c>
      <c r="C29" s="1172"/>
      <c r="D29" s="1172"/>
      <c r="E29" s="718">
        <f>SUM(E25:E28)</f>
        <v>1109.4469999999999</v>
      </c>
      <c r="F29" s="719">
        <f>SUM(F25:F28)</f>
        <v>423867.67999999993</v>
      </c>
      <c r="G29" s="720">
        <f>F29/12/E29</f>
        <v>31.837759412271758</v>
      </c>
      <c r="H29" s="718">
        <f>SUM(H25:H28)</f>
        <v>292.32900000000001</v>
      </c>
      <c r="I29" s="719">
        <f>SUM(I25:I28)</f>
        <v>110104.05100000002</v>
      </c>
      <c r="J29" s="720">
        <f>I29/12/H29</f>
        <v>31.387024836172039</v>
      </c>
      <c r="K29" s="692">
        <f>SUM(K25:K28)</f>
        <v>1401.7760000000001</v>
      </c>
      <c r="L29" s="721">
        <f>SUM(L25:L28)</f>
        <v>533971.73099999991</v>
      </c>
      <c r="M29" s="939">
        <f>L29/12/K29</f>
        <v>31.743762377155829</v>
      </c>
      <c r="N29" s="173"/>
      <c r="O29" s="173"/>
      <c r="P29" s="173"/>
      <c r="Q29" s="173"/>
      <c r="R29" s="173"/>
      <c r="S29" s="173"/>
      <c r="T29" s="173"/>
      <c r="U29" s="173"/>
      <c r="V29" s="173"/>
      <c r="W29" s="698"/>
      <c r="X29" s="698"/>
      <c r="Y29" s="698"/>
      <c r="Z29" s="698"/>
      <c r="AA29" s="698"/>
      <c r="AB29" s="698"/>
      <c r="AC29" s="698"/>
      <c r="AD29" s="73"/>
      <c r="AE29" s="73"/>
      <c r="AF29" s="73"/>
      <c r="AG29" s="73"/>
    </row>
    <row r="30" spans="1:33" s="72" customFormat="1" ht="15" customHeight="1" x14ac:dyDescent="0.25">
      <c r="A30" s="173"/>
      <c r="B30" s="173"/>
      <c r="C30" s="173"/>
      <c r="D30" s="173"/>
      <c r="E30" s="173"/>
      <c r="F30" s="173"/>
      <c r="G30" s="173"/>
      <c r="H30" s="173"/>
      <c r="I30" s="173"/>
      <c r="J30" s="173"/>
      <c r="K30" s="173"/>
      <c r="L30" s="173"/>
      <c r="M30" s="173"/>
      <c r="N30" s="173"/>
      <c r="O30" s="173"/>
      <c r="P30" s="173"/>
      <c r="Q30" s="173"/>
      <c r="R30" s="173"/>
      <c r="S30" s="173"/>
      <c r="T30" s="173"/>
      <c r="U30" s="173"/>
      <c r="V30" s="173"/>
      <c r="W30" s="173"/>
      <c r="X30" s="173"/>
      <c r="Y30" s="173"/>
      <c r="Z30" s="173"/>
      <c r="AA30" s="173"/>
      <c r="AB30" s="173"/>
      <c r="AC30" s="173"/>
    </row>
    <row r="31" spans="1:33" s="75" customFormat="1" ht="12.75" customHeight="1" x14ac:dyDescent="0.25">
      <c r="A31" s="669" t="s">
        <v>630</v>
      </c>
      <c r="B31" s="669"/>
      <c r="C31" s="669"/>
      <c r="D31" s="669"/>
      <c r="E31" s="669"/>
      <c r="F31" s="669"/>
      <c r="G31" s="669"/>
      <c r="H31" s="669"/>
      <c r="I31" s="669"/>
      <c r="J31" s="669"/>
      <c r="K31" s="669"/>
      <c r="L31" s="669"/>
      <c r="M31" s="669"/>
      <c r="N31" s="669"/>
      <c r="O31" s="669"/>
      <c r="P31" s="669"/>
      <c r="Q31" s="669"/>
      <c r="R31" s="669"/>
      <c r="S31" s="669"/>
      <c r="T31" s="669"/>
      <c r="U31" s="669"/>
      <c r="V31" s="669"/>
      <c r="W31" s="669"/>
      <c r="X31" s="669"/>
      <c r="Y31" s="669"/>
      <c r="Z31" s="669"/>
      <c r="AA31" s="669"/>
      <c r="AB31" s="669"/>
      <c r="AC31" s="669"/>
    </row>
    <row r="32" spans="1:33" s="75" customFormat="1" ht="29.25" customHeight="1" x14ac:dyDescent="0.25">
      <c r="A32" s="1050" t="s">
        <v>1158</v>
      </c>
      <c r="B32" s="1087"/>
      <c r="C32" s="1087"/>
      <c r="D32" s="1087"/>
      <c r="E32" s="1087"/>
      <c r="F32" s="1087"/>
      <c r="G32" s="1087"/>
      <c r="H32" s="1087"/>
      <c r="I32" s="1087"/>
      <c r="J32" s="1087"/>
      <c r="K32" s="1087"/>
      <c r="L32" s="1087"/>
      <c r="M32" s="1087"/>
      <c r="N32" s="669"/>
      <c r="O32" s="669"/>
      <c r="P32" s="669"/>
      <c r="Q32" s="669"/>
      <c r="R32" s="669"/>
      <c r="S32" s="669"/>
      <c r="T32" s="669"/>
      <c r="U32" s="669"/>
      <c r="V32" s="669"/>
      <c r="W32" s="669"/>
      <c r="X32" s="669"/>
      <c r="Y32" s="669"/>
      <c r="Z32" s="669"/>
      <c r="AA32" s="669"/>
      <c r="AB32" s="669"/>
      <c r="AC32" s="669"/>
    </row>
    <row r="33" spans="1:29" s="75" customFormat="1" ht="15.75" customHeight="1" x14ac:dyDescent="0.25">
      <c r="A33" s="1050" t="s">
        <v>1159</v>
      </c>
      <c r="B33" s="1087"/>
      <c r="C33" s="1087"/>
      <c r="D33" s="1087"/>
      <c r="E33" s="1087"/>
      <c r="F33" s="1087"/>
      <c r="G33" s="1087"/>
      <c r="H33" s="1087"/>
      <c r="I33" s="1087"/>
      <c r="J33" s="1087"/>
      <c r="K33" s="1087"/>
      <c r="L33" s="1087"/>
      <c r="M33" s="1087"/>
      <c r="N33" s="669"/>
      <c r="O33" s="669"/>
      <c r="P33" s="669"/>
      <c r="Q33" s="669"/>
      <c r="R33" s="669"/>
      <c r="S33" s="669"/>
      <c r="T33" s="669"/>
      <c r="U33" s="669"/>
      <c r="V33" s="669"/>
      <c r="W33" s="669"/>
      <c r="X33" s="669"/>
      <c r="Y33" s="669"/>
      <c r="Z33" s="669"/>
      <c r="AA33" s="669"/>
      <c r="AB33" s="669"/>
      <c r="AC33" s="669"/>
    </row>
    <row r="34" spans="1:29" s="75" customFormat="1" ht="43.5" customHeight="1" x14ac:dyDescent="0.25">
      <c r="A34" s="1050" t="s">
        <v>1160</v>
      </c>
      <c r="B34" s="1087"/>
      <c r="C34" s="1087"/>
      <c r="D34" s="1087"/>
      <c r="E34" s="1087"/>
      <c r="F34" s="1087"/>
      <c r="G34" s="1087"/>
      <c r="H34" s="1087"/>
      <c r="I34" s="1087"/>
      <c r="J34" s="1087"/>
      <c r="K34" s="1087"/>
      <c r="L34" s="1087"/>
      <c r="M34" s="1087"/>
      <c r="N34" s="669"/>
      <c r="O34" s="669"/>
      <c r="P34" s="669"/>
      <c r="Q34" s="669"/>
      <c r="R34" s="669"/>
      <c r="S34" s="669"/>
      <c r="T34" s="669"/>
      <c r="U34" s="669"/>
      <c r="V34" s="669"/>
      <c r="W34" s="669"/>
      <c r="X34" s="669"/>
      <c r="Y34" s="669"/>
      <c r="Z34" s="669"/>
      <c r="AA34" s="669"/>
      <c r="AB34" s="669"/>
      <c r="AC34" s="669"/>
    </row>
    <row r="35" spans="1:29" s="75" customFormat="1" ht="62.25" customHeight="1" x14ac:dyDescent="0.25">
      <c r="A35" s="1050" t="s">
        <v>1165</v>
      </c>
      <c r="B35" s="1087"/>
      <c r="C35" s="1087"/>
      <c r="D35" s="1087"/>
      <c r="E35" s="1087"/>
      <c r="F35" s="1087"/>
      <c r="G35" s="1087"/>
      <c r="H35" s="1087"/>
      <c r="I35" s="1087"/>
      <c r="J35" s="1087"/>
      <c r="K35" s="1087"/>
      <c r="L35" s="1087"/>
      <c r="M35" s="1087"/>
      <c r="N35" s="669"/>
      <c r="O35" s="669"/>
      <c r="P35" s="669"/>
      <c r="Q35" s="669"/>
      <c r="R35" s="669"/>
      <c r="S35" s="669"/>
      <c r="T35" s="669"/>
      <c r="U35" s="669"/>
      <c r="V35" s="669"/>
      <c r="W35" s="669"/>
      <c r="X35" s="669"/>
      <c r="Y35" s="669"/>
      <c r="Z35" s="669"/>
      <c r="AA35" s="669"/>
      <c r="AB35" s="669"/>
      <c r="AC35" s="669"/>
    </row>
    <row r="36" spans="1:29" s="75" customFormat="1" ht="15.75" customHeight="1" x14ac:dyDescent="0.25">
      <c r="A36" s="1050" t="s">
        <v>1161</v>
      </c>
      <c r="B36" s="1087"/>
      <c r="C36" s="1087"/>
      <c r="D36" s="1087"/>
      <c r="E36" s="1087"/>
      <c r="F36" s="1087"/>
      <c r="G36" s="1087"/>
      <c r="H36" s="1087"/>
      <c r="I36" s="1087"/>
      <c r="J36" s="1087"/>
      <c r="K36" s="1087"/>
      <c r="L36" s="1087"/>
      <c r="M36" s="1087"/>
      <c r="N36" s="669"/>
      <c r="O36" s="669"/>
      <c r="P36" s="669"/>
      <c r="Q36" s="669"/>
      <c r="R36" s="669"/>
      <c r="S36" s="669"/>
      <c r="T36" s="669"/>
      <c r="U36" s="669"/>
      <c r="V36" s="669"/>
      <c r="W36" s="669"/>
      <c r="X36" s="669"/>
      <c r="Y36" s="669"/>
      <c r="Z36" s="669"/>
      <c r="AA36" s="669"/>
      <c r="AB36" s="669"/>
      <c r="AC36" s="669"/>
    </row>
    <row r="37" spans="1:29" s="75" customFormat="1" ht="29.45" customHeight="1" x14ac:dyDescent="0.25">
      <c r="A37" s="1050" t="s">
        <v>1162</v>
      </c>
      <c r="B37" s="1087"/>
      <c r="C37" s="1087"/>
      <c r="D37" s="1087"/>
      <c r="E37" s="1087"/>
      <c r="F37" s="1087"/>
      <c r="G37" s="1087"/>
      <c r="H37" s="1087"/>
      <c r="I37" s="1087"/>
      <c r="J37" s="1087"/>
      <c r="K37" s="1087"/>
      <c r="L37" s="1087"/>
      <c r="M37" s="1087"/>
      <c r="N37" s="669"/>
      <c r="O37" s="669"/>
      <c r="P37" s="669"/>
      <c r="Q37" s="669"/>
      <c r="R37" s="669"/>
      <c r="S37" s="669"/>
      <c r="T37" s="669"/>
      <c r="U37" s="669"/>
      <c r="V37" s="669"/>
      <c r="W37" s="669"/>
      <c r="X37" s="669"/>
      <c r="Y37" s="669"/>
      <c r="Z37" s="669"/>
      <c r="AA37" s="669"/>
      <c r="AB37" s="669"/>
      <c r="AC37" s="669"/>
    </row>
    <row r="38" spans="1:29" s="75" customFormat="1" ht="12.75" customHeight="1" x14ac:dyDescent="0.25">
      <c r="A38" s="1050" t="s">
        <v>1163</v>
      </c>
      <c r="B38" s="1087"/>
      <c r="C38" s="1087"/>
      <c r="D38" s="1087"/>
      <c r="E38" s="1087"/>
      <c r="F38" s="1087"/>
      <c r="G38" s="1087"/>
      <c r="H38" s="1087"/>
      <c r="I38" s="1087"/>
      <c r="J38" s="1087"/>
      <c r="K38" s="1087"/>
      <c r="L38" s="1087"/>
      <c r="M38" s="1087"/>
      <c r="N38" s="669"/>
      <c r="O38" s="669"/>
      <c r="P38" s="669"/>
      <c r="Q38" s="669"/>
      <c r="R38" s="669"/>
      <c r="S38" s="669"/>
      <c r="T38" s="669"/>
      <c r="U38" s="669"/>
      <c r="V38" s="669"/>
      <c r="W38" s="669"/>
      <c r="X38" s="669"/>
      <c r="Y38" s="669"/>
      <c r="Z38" s="669"/>
      <c r="AA38" s="669"/>
      <c r="AB38" s="669"/>
    </row>
    <row r="39" spans="1:29" s="75" customFormat="1" ht="13.5" customHeight="1" x14ac:dyDescent="0.25"/>
    <row r="40" spans="1:29" s="72" customFormat="1" ht="15" customHeight="1" x14ac:dyDescent="0.25"/>
    <row r="41" spans="1:29" s="72" customFormat="1" ht="15" x14ac:dyDescent="0.25"/>
    <row r="42" spans="1:29" s="72" customFormat="1" ht="12.75" customHeight="1" x14ac:dyDescent="0.25"/>
    <row r="43" spans="1:29" s="72" customFormat="1" ht="15.75" customHeight="1" x14ac:dyDescent="0.25"/>
    <row r="44" spans="1:29" s="72" customFormat="1" ht="24.75" customHeight="1" x14ac:dyDescent="0.25"/>
    <row r="45" spans="1:29" s="72" customFormat="1" ht="24" customHeight="1" x14ac:dyDescent="0.25"/>
    <row r="46" spans="1:29" s="72" customFormat="1" ht="37.5" customHeight="1" x14ac:dyDescent="0.25"/>
    <row r="47" spans="1:29" s="72" customFormat="1" ht="15.75" customHeight="1" x14ac:dyDescent="0.25"/>
    <row r="48" spans="1:29" s="72" customFormat="1" ht="15.75" customHeight="1" x14ac:dyDescent="0.25"/>
    <row r="49" spans="1:24" s="72" customFormat="1" ht="15" customHeight="1" x14ac:dyDescent="0.25"/>
    <row r="50" spans="1:24" s="72" customFormat="1" ht="14.25" customHeight="1" x14ac:dyDescent="0.25"/>
    <row r="51" spans="1:24" s="72" customFormat="1" ht="16.5" customHeight="1" x14ac:dyDescent="0.25"/>
    <row r="52" spans="1:24" s="72" customFormat="1" ht="18.75" customHeight="1" x14ac:dyDescent="0.25"/>
    <row r="53" spans="1:24" x14ac:dyDescent="0.25">
      <c r="A53" s="27"/>
      <c r="B53" s="28"/>
      <c r="C53" s="28"/>
      <c r="D53" s="28"/>
      <c r="E53" s="28"/>
      <c r="F53" s="28"/>
      <c r="G53" s="28"/>
      <c r="H53" s="28"/>
      <c r="I53" s="17"/>
      <c r="J53" s="17"/>
      <c r="K53" s="17"/>
      <c r="L53" s="17"/>
      <c r="M53" s="17"/>
      <c r="N53" s="17"/>
      <c r="O53" s="17"/>
      <c r="P53" s="27"/>
      <c r="Q53" s="9"/>
      <c r="R53" s="9"/>
      <c r="S53" s="9"/>
      <c r="T53" s="9"/>
      <c r="U53" s="9"/>
      <c r="V53" s="9"/>
      <c r="W53" s="9"/>
      <c r="X53" s="9"/>
    </row>
    <row r="54" spans="1:24" ht="15.75" customHeight="1" x14ac:dyDescent="0.25">
      <c r="A54" s="1162"/>
      <c r="B54" s="1162"/>
      <c r="C54" s="1162"/>
      <c r="D54" s="1162"/>
      <c r="E54" s="1162"/>
      <c r="F54" s="1162"/>
      <c r="G54" s="1162"/>
      <c r="H54" s="1162"/>
      <c r="I54" s="1162"/>
      <c r="J54" s="1162"/>
      <c r="K54" s="1162"/>
      <c r="L54" s="1162"/>
      <c r="M54" s="1162"/>
      <c r="N54" s="1162"/>
      <c r="O54" s="1162"/>
      <c r="P54" s="1162"/>
      <c r="Q54" s="1162"/>
      <c r="R54" s="1162"/>
      <c r="S54" s="1162"/>
      <c r="T54" s="1162"/>
      <c r="U54" s="1162"/>
      <c r="V54" s="9"/>
      <c r="W54" s="9"/>
      <c r="X54" s="9"/>
    </row>
    <row r="55" spans="1:24" ht="15.75" x14ac:dyDescent="0.25">
      <c r="A55" s="29"/>
      <c r="B55" s="30"/>
      <c r="C55" s="30"/>
      <c r="D55" s="30"/>
      <c r="E55" s="30"/>
      <c r="F55" s="30"/>
      <c r="G55" s="30"/>
      <c r="H55" s="30"/>
      <c r="I55" s="19"/>
      <c r="J55" s="19"/>
      <c r="K55" s="19"/>
      <c r="L55" s="19"/>
      <c r="M55" s="19"/>
      <c r="N55" s="19"/>
      <c r="O55" s="19"/>
      <c r="P55" s="19"/>
    </row>
    <row r="56" spans="1:24" x14ac:dyDescent="0.25">
      <c r="A56" s="19"/>
      <c r="B56" s="30"/>
      <c r="C56" s="30"/>
      <c r="D56" s="30"/>
      <c r="E56" s="30"/>
      <c r="F56" s="30"/>
      <c r="G56" s="30"/>
      <c r="H56" s="30"/>
      <c r="I56" s="19"/>
      <c r="J56" s="19"/>
      <c r="K56" s="19"/>
      <c r="L56" s="19"/>
      <c r="M56" s="19"/>
      <c r="N56" s="19"/>
      <c r="O56" s="19"/>
      <c r="P56" s="19"/>
    </row>
    <row r="57" spans="1:24" x14ac:dyDescent="0.25">
      <c r="A57" s="31"/>
      <c r="B57" s="32"/>
      <c r="C57" s="32"/>
      <c r="D57" s="32"/>
      <c r="E57" s="32"/>
      <c r="F57" s="32"/>
      <c r="G57" s="32"/>
      <c r="H57" s="32"/>
      <c r="I57" s="31"/>
      <c r="J57" s="31"/>
      <c r="K57" s="31"/>
      <c r="L57" s="31"/>
      <c r="M57" s="31"/>
      <c r="N57" s="31"/>
      <c r="O57" s="31"/>
      <c r="P57" s="31"/>
    </row>
    <row r="58" spans="1:24" x14ac:dyDescent="0.25">
      <c r="A58" s="31"/>
      <c r="B58" s="32"/>
      <c r="C58" s="32"/>
      <c r="D58" s="32"/>
      <c r="E58" s="32"/>
      <c r="F58" s="32"/>
      <c r="G58" s="32"/>
      <c r="H58" s="32"/>
      <c r="I58" s="31"/>
      <c r="J58" s="31"/>
      <c r="K58" s="31"/>
      <c r="L58" s="31"/>
      <c r="M58" s="31"/>
      <c r="N58" s="31"/>
      <c r="O58" s="31"/>
      <c r="P58" s="31"/>
    </row>
    <row r="59" spans="1:24" x14ac:dyDescent="0.25">
      <c r="A59" s="31"/>
      <c r="B59" s="32"/>
      <c r="C59" s="32"/>
      <c r="D59" s="32"/>
      <c r="E59" s="32"/>
      <c r="F59" s="32"/>
      <c r="G59" s="32"/>
      <c r="H59" s="32"/>
      <c r="I59" s="31"/>
      <c r="J59" s="31"/>
      <c r="K59" s="31"/>
      <c r="L59" s="31"/>
      <c r="M59" s="31"/>
      <c r="N59" s="31"/>
      <c r="O59" s="31"/>
      <c r="P59" s="31"/>
    </row>
    <row r="60" spans="1:24" x14ac:dyDescent="0.25">
      <c r="A60" s="31"/>
      <c r="B60" s="32"/>
      <c r="C60" s="32"/>
      <c r="D60" s="32"/>
      <c r="E60" s="32"/>
      <c r="F60" s="32"/>
      <c r="G60" s="32"/>
      <c r="H60" s="32"/>
      <c r="I60" s="31"/>
      <c r="J60" s="31"/>
      <c r="K60" s="31"/>
      <c r="L60" s="31"/>
      <c r="M60" s="31"/>
      <c r="N60" s="31"/>
      <c r="O60" s="31"/>
      <c r="P60" s="31"/>
    </row>
    <row r="61" spans="1:24" x14ac:dyDescent="0.25">
      <c r="A61" s="31"/>
      <c r="B61" s="32"/>
      <c r="C61" s="32"/>
      <c r="D61" s="32"/>
      <c r="E61" s="32"/>
      <c r="F61" s="32"/>
      <c r="G61" s="32"/>
      <c r="H61" s="32"/>
      <c r="I61" s="31"/>
      <c r="J61" s="31"/>
      <c r="K61" s="31"/>
      <c r="L61" s="31"/>
      <c r="M61" s="31"/>
      <c r="N61" s="31"/>
      <c r="O61" s="31"/>
      <c r="P61" s="31"/>
    </row>
    <row r="62" spans="1:24" x14ac:dyDescent="0.25">
      <c r="A62" s="31"/>
      <c r="B62" s="32"/>
      <c r="C62" s="32"/>
      <c r="D62" s="32"/>
      <c r="E62" s="32"/>
      <c r="F62" s="32"/>
      <c r="G62" s="32"/>
      <c r="H62" s="32"/>
      <c r="I62" s="31"/>
      <c r="J62" s="31"/>
      <c r="K62" s="31"/>
      <c r="L62" s="31"/>
      <c r="M62" s="31"/>
      <c r="N62" s="31"/>
      <c r="O62" s="31"/>
      <c r="P62" s="31"/>
    </row>
    <row r="63" spans="1:24" x14ac:dyDescent="0.25">
      <c r="A63" s="31"/>
      <c r="B63" s="32"/>
      <c r="C63" s="32"/>
      <c r="D63" s="32"/>
      <c r="E63" s="32"/>
      <c r="F63" s="32"/>
      <c r="G63" s="32"/>
      <c r="H63" s="32"/>
      <c r="I63" s="31"/>
      <c r="J63" s="31"/>
      <c r="K63" s="31"/>
      <c r="L63" s="31"/>
      <c r="M63" s="31"/>
      <c r="N63" s="31"/>
      <c r="O63" s="31"/>
      <c r="P63" s="31"/>
    </row>
    <row r="64" spans="1:24" x14ac:dyDescent="0.25">
      <c r="A64" s="31"/>
      <c r="B64" s="32"/>
      <c r="C64" s="32"/>
      <c r="D64" s="32"/>
      <c r="E64" s="32"/>
      <c r="F64" s="32"/>
      <c r="G64" s="32"/>
      <c r="H64" s="32"/>
      <c r="I64" s="31"/>
      <c r="J64" s="31"/>
      <c r="K64" s="31"/>
      <c r="L64" s="31"/>
      <c r="M64" s="31"/>
      <c r="N64" s="31"/>
      <c r="O64" s="31"/>
      <c r="P64" s="31"/>
    </row>
    <row r="65" spans="1:16" x14ac:dyDescent="0.25">
      <c r="A65" s="31"/>
      <c r="B65" s="32"/>
      <c r="C65" s="32"/>
      <c r="D65" s="32"/>
      <c r="E65" s="32"/>
      <c r="F65" s="32"/>
      <c r="G65" s="32"/>
      <c r="H65" s="32"/>
      <c r="I65" s="31"/>
      <c r="J65" s="31"/>
      <c r="K65" s="31"/>
      <c r="L65" s="31"/>
      <c r="M65" s="31"/>
      <c r="N65" s="31"/>
      <c r="O65" s="31"/>
      <c r="P65" s="31"/>
    </row>
  </sheetData>
  <customSheetViews>
    <customSheetView guid="{2AF6EA2A-E5C5-45EB-B6C4-875AD1E4E056}" fitToPage="1">
      <pageMargins left="0.23622047244094491" right="0.27559055118110237" top="0.98425196850393704" bottom="0.98425196850393704" header="0.51181102362204722" footer="0.51181102362204722"/>
      <printOptions horizontalCentered="1"/>
      <pageSetup paperSize="9" scale="59" orientation="landscape" cellComments="asDisplayed" r:id="rId1"/>
      <headerFooter alignWithMargins="0"/>
    </customSheetView>
  </customSheetViews>
  <mergeCells count="49">
    <mergeCell ref="H17:J17"/>
    <mergeCell ref="I7:J7"/>
    <mergeCell ref="K17:M17"/>
    <mergeCell ref="B28:D28"/>
    <mergeCell ref="C11:D11"/>
    <mergeCell ref="C10:D10"/>
    <mergeCell ref="G7:H7"/>
    <mergeCell ref="B12:D12"/>
    <mergeCell ref="E5:Z5"/>
    <mergeCell ref="B5:D8"/>
    <mergeCell ref="I6:L6"/>
    <mergeCell ref="A5:A8"/>
    <mergeCell ref="B17:D19"/>
    <mergeCell ref="A17:A19"/>
    <mergeCell ref="U6:V7"/>
    <mergeCell ref="C9:D9"/>
    <mergeCell ref="E6:H6"/>
    <mergeCell ref="E17:G17"/>
    <mergeCell ref="O7:P7"/>
    <mergeCell ref="B13:D13"/>
    <mergeCell ref="K7:L7"/>
    <mergeCell ref="B9:B11"/>
    <mergeCell ref="M7:N7"/>
    <mergeCell ref="Y6:Z7"/>
    <mergeCell ref="W6:X7"/>
    <mergeCell ref="M6:R6"/>
    <mergeCell ref="S6:T7"/>
    <mergeCell ref="Q7:R7"/>
    <mergeCell ref="E7:F7"/>
    <mergeCell ref="U14:X14"/>
    <mergeCell ref="U15:X15"/>
    <mergeCell ref="U16:X16"/>
    <mergeCell ref="U17:X17"/>
    <mergeCell ref="U18:X18"/>
    <mergeCell ref="A54:U54"/>
    <mergeCell ref="Y19:Z19"/>
    <mergeCell ref="B20:B27"/>
    <mergeCell ref="C20:C25"/>
    <mergeCell ref="C27:D27"/>
    <mergeCell ref="B29:D29"/>
    <mergeCell ref="A38:M38"/>
    <mergeCell ref="U19:X19"/>
    <mergeCell ref="A37:M37"/>
    <mergeCell ref="A34:M34"/>
    <mergeCell ref="A32:M32"/>
    <mergeCell ref="A35:M35"/>
    <mergeCell ref="A36:M36"/>
    <mergeCell ref="C26:D26"/>
    <mergeCell ref="A33:M33"/>
  </mergeCells>
  <printOptions horizontalCentered="1"/>
  <pageMargins left="0.23622047244094491" right="0.27559055118110237" top="0.98425196850393704" bottom="0.98425196850393704" header="0.51181102362204722" footer="0.51181102362204722"/>
  <pageSetup paperSize="9" scale="48" orientation="landscape" cellComments="asDisplayed" r:id="rId2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6"/>
  <sheetViews>
    <sheetView zoomScaleNormal="100" workbookViewId="0">
      <selection activeCell="A23" sqref="A23"/>
    </sheetView>
  </sheetViews>
  <sheetFormatPr defaultRowHeight="12.75" x14ac:dyDescent="0.25"/>
  <cols>
    <col min="1" max="1" width="3.42578125" style="10" customWidth="1"/>
    <col min="2" max="2" width="9" style="10" customWidth="1"/>
    <col min="3" max="3" width="53" style="10" customWidth="1"/>
    <col min="4" max="9" width="11" style="10" customWidth="1"/>
    <col min="10" max="10" width="1.42578125" style="10" customWidth="1"/>
    <col min="11" max="16384" width="9.140625" style="10"/>
  </cols>
  <sheetData>
    <row r="1" spans="1:13" ht="15.75" x14ac:dyDescent="0.25">
      <c r="A1" s="172" t="s">
        <v>1074</v>
      </c>
      <c r="B1" s="391"/>
      <c r="C1" s="391"/>
      <c r="D1" s="218"/>
      <c r="E1" s="218"/>
      <c r="F1" s="218"/>
      <c r="G1" s="376"/>
      <c r="H1" s="376"/>
      <c r="I1" s="218"/>
      <c r="J1" s="9"/>
    </row>
    <row r="2" spans="1:13" s="16" customFormat="1" ht="14.25" thickBot="1" x14ac:dyDescent="0.3">
      <c r="A2" s="343"/>
      <c r="B2" s="343"/>
      <c r="C2" s="343"/>
      <c r="D2" s="343"/>
      <c r="E2" s="343"/>
      <c r="F2" s="343"/>
      <c r="G2" s="392"/>
      <c r="H2" s="343"/>
      <c r="I2" s="221" t="s">
        <v>506</v>
      </c>
      <c r="J2" s="15"/>
    </row>
    <row r="3" spans="1:13" s="16" customFormat="1" ht="17.25" customHeight="1" x14ac:dyDescent="0.25">
      <c r="A3" s="1240" t="s">
        <v>479</v>
      </c>
      <c r="B3" s="1243" t="s">
        <v>670</v>
      </c>
      <c r="C3" s="1244"/>
      <c r="D3" s="1250" t="s">
        <v>683</v>
      </c>
      <c r="E3" s="1251"/>
      <c r="F3" s="1251"/>
      <c r="G3" s="1252"/>
      <c r="H3" s="1238" t="s">
        <v>1066</v>
      </c>
      <c r="I3" s="1239"/>
      <c r="J3" s="15"/>
    </row>
    <row r="4" spans="1:13" s="16" customFormat="1" ht="15" customHeight="1" x14ac:dyDescent="0.25">
      <c r="A4" s="1241"/>
      <c r="B4" s="1245"/>
      <c r="C4" s="1246"/>
      <c r="D4" s="1168" t="s">
        <v>1068</v>
      </c>
      <c r="E4" s="1168" t="s">
        <v>656</v>
      </c>
      <c r="F4" s="1259" t="s">
        <v>1067</v>
      </c>
      <c r="G4" s="1263" t="s">
        <v>610</v>
      </c>
      <c r="H4" s="1261" t="s">
        <v>657</v>
      </c>
      <c r="I4" s="1236" t="s">
        <v>658</v>
      </c>
      <c r="J4" s="15"/>
      <c r="L4" s="77"/>
    </row>
    <row r="5" spans="1:13" ht="38.25" customHeight="1" x14ac:dyDescent="0.25">
      <c r="A5" s="1241"/>
      <c r="B5" s="1245"/>
      <c r="C5" s="1246"/>
      <c r="D5" s="1169"/>
      <c r="E5" s="1169"/>
      <c r="F5" s="1260"/>
      <c r="G5" s="1264"/>
      <c r="H5" s="1262"/>
      <c r="I5" s="1237"/>
      <c r="J5" s="9"/>
    </row>
    <row r="6" spans="1:13" s="94" customFormat="1" ht="10.5" customHeight="1" thickBot="1" x14ac:dyDescent="0.3">
      <c r="A6" s="1242"/>
      <c r="B6" s="1247"/>
      <c r="C6" s="1248"/>
      <c r="D6" s="393" t="s">
        <v>557</v>
      </c>
      <c r="E6" s="393" t="s">
        <v>558</v>
      </c>
      <c r="F6" s="394" t="s">
        <v>559</v>
      </c>
      <c r="G6" s="395" t="s">
        <v>775</v>
      </c>
      <c r="H6" s="396" t="s">
        <v>561</v>
      </c>
      <c r="I6" s="397" t="s">
        <v>562</v>
      </c>
      <c r="J6" s="93"/>
    </row>
    <row r="7" spans="1:13" ht="13.5" x14ac:dyDescent="0.25">
      <c r="A7" s="398">
        <v>1</v>
      </c>
      <c r="B7" s="399" t="s">
        <v>652</v>
      </c>
      <c r="C7" s="400"/>
      <c r="D7" s="412">
        <f>SUM(D8+D9+D10+D11+D12+D13+D15+D20+D23+D24)</f>
        <v>84324.29</v>
      </c>
      <c r="E7" s="413">
        <f>SUM(E8+E9+E10+E11+E12+E13+E15+E20+E23+E24)</f>
        <v>7919.0499999999993</v>
      </c>
      <c r="F7" s="413">
        <f>SUM(F8+F9+F10+F11+F12+F13+F15+F20+F23+F24)</f>
        <v>6404.47</v>
      </c>
      <c r="G7" s="414">
        <f>SUM(G8+G9+G10+G11+G12+G13+G15+G20+G23+G24)</f>
        <v>98647.81</v>
      </c>
      <c r="H7" s="414">
        <f>SUM(H8+H9+H10+H11+H12+H13+H15+H20+H23+H24)</f>
        <v>98647.81</v>
      </c>
      <c r="I7" s="415">
        <f>SUM(I8+I9+I11+I12+I13+I15+I20+I23+I24)</f>
        <v>0</v>
      </c>
      <c r="J7" s="167"/>
    </row>
    <row r="8" spans="1:13" ht="14.25" customHeight="1" x14ac:dyDescent="0.25">
      <c r="A8" s="401">
        <v>2</v>
      </c>
      <c r="B8" s="1253" t="s">
        <v>567</v>
      </c>
      <c r="C8" s="1254"/>
      <c r="D8" s="416">
        <v>0</v>
      </c>
      <c r="E8" s="417">
        <v>2100</v>
      </c>
      <c r="F8" s="417">
        <v>0</v>
      </c>
      <c r="G8" s="418">
        <f t="shared" ref="G8:G24" si="0">SUM(D8:F8)</f>
        <v>2100</v>
      </c>
      <c r="H8" s="417">
        <f>G8</f>
        <v>2100</v>
      </c>
      <c r="I8" s="419">
        <v>0</v>
      </c>
      <c r="J8" s="168"/>
      <c r="K8" s="18"/>
      <c r="L8" s="18"/>
      <c r="M8" s="18"/>
    </row>
    <row r="9" spans="1:13" ht="24" customHeight="1" x14ac:dyDescent="0.25">
      <c r="A9" s="401">
        <v>3</v>
      </c>
      <c r="B9" s="1253" t="s">
        <v>568</v>
      </c>
      <c r="C9" s="1254"/>
      <c r="D9" s="416">
        <v>1012.61</v>
      </c>
      <c r="E9" s="417">
        <v>1015.71</v>
      </c>
      <c r="F9" s="417">
        <v>85.74</v>
      </c>
      <c r="G9" s="418">
        <f t="shared" si="0"/>
        <v>2114.06</v>
      </c>
      <c r="H9" s="417">
        <f t="shared" ref="H9:H24" si="1">G9</f>
        <v>2114.06</v>
      </c>
      <c r="I9" s="419">
        <v>0</v>
      </c>
      <c r="J9" s="167"/>
    </row>
    <row r="10" spans="1:13" ht="24" customHeight="1" x14ac:dyDescent="0.25">
      <c r="A10" s="401">
        <v>4</v>
      </c>
      <c r="B10" s="1253" t="s">
        <v>653</v>
      </c>
      <c r="C10" s="1254"/>
      <c r="D10" s="416">
        <v>18832.439999999999</v>
      </c>
      <c r="E10" s="417">
        <v>0</v>
      </c>
      <c r="F10" s="417">
        <v>0</v>
      </c>
      <c r="G10" s="418">
        <f t="shared" si="0"/>
        <v>18832.439999999999</v>
      </c>
      <c r="H10" s="417">
        <f t="shared" si="1"/>
        <v>18832.439999999999</v>
      </c>
      <c r="I10" s="419">
        <v>0</v>
      </c>
      <c r="J10" s="167"/>
    </row>
    <row r="11" spans="1:13" ht="13.5" x14ac:dyDescent="0.25">
      <c r="A11" s="401">
        <v>5</v>
      </c>
      <c r="B11" s="1253" t="s">
        <v>655</v>
      </c>
      <c r="C11" s="1254"/>
      <c r="D11" s="416">
        <v>0</v>
      </c>
      <c r="E11" s="417">
        <v>13.4</v>
      </c>
      <c r="F11" s="417">
        <v>0</v>
      </c>
      <c r="G11" s="418">
        <f t="shared" si="0"/>
        <v>13.4</v>
      </c>
      <c r="H11" s="417">
        <f t="shared" si="1"/>
        <v>13.4</v>
      </c>
      <c r="I11" s="419">
        <v>0</v>
      </c>
      <c r="J11" s="167"/>
    </row>
    <row r="12" spans="1:13" ht="13.5" x14ac:dyDescent="0.25">
      <c r="A12" s="401">
        <v>6</v>
      </c>
      <c r="B12" s="1253" t="s">
        <v>569</v>
      </c>
      <c r="C12" s="1254"/>
      <c r="D12" s="416">
        <v>1028.7</v>
      </c>
      <c r="E12" s="417">
        <v>0</v>
      </c>
      <c r="F12" s="417">
        <v>0</v>
      </c>
      <c r="G12" s="418">
        <f t="shared" si="0"/>
        <v>1028.7</v>
      </c>
      <c r="H12" s="417">
        <f t="shared" si="1"/>
        <v>1028.7</v>
      </c>
      <c r="I12" s="419">
        <v>0</v>
      </c>
      <c r="J12" s="167"/>
    </row>
    <row r="13" spans="1:13" ht="13.5" x14ac:dyDescent="0.25">
      <c r="A13" s="402">
        <v>7</v>
      </c>
      <c r="B13" s="1265" t="s">
        <v>654</v>
      </c>
      <c r="C13" s="1266"/>
      <c r="D13" s="420">
        <f>26137.67+2049.73</f>
        <v>28187.399999999998</v>
      </c>
      <c r="E13" s="421">
        <f>3071.62-22.5</f>
        <v>3049.12</v>
      </c>
      <c r="F13" s="421">
        <f>423+22.5+3.8+73.6</f>
        <v>522.9</v>
      </c>
      <c r="G13" s="422">
        <f t="shared" si="0"/>
        <v>31759.42</v>
      </c>
      <c r="H13" s="421">
        <f t="shared" si="1"/>
        <v>31759.42</v>
      </c>
      <c r="I13" s="423">
        <v>0</v>
      </c>
      <c r="J13" s="167"/>
    </row>
    <row r="14" spans="1:13" ht="13.5" x14ac:dyDescent="0.25">
      <c r="A14" s="403">
        <v>8</v>
      </c>
      <c r="B14" s="404" t="s">
        <v>508</v>
      </c>
      <c r="C14" s="405" t="s">
        <v>570</v>
      </c>
      <c r="D14" s="424">
        <v>26137.67</v>
      </c>
      <c r="E14" s="425">
        <v>0</v>
      </c>
      <c r="F14" s="425">
        <v>0</v>
      </c>
      <c r="G14" s="426">
        <f t="shared" si="0"/>
        <v>26137.67</v>
      </c>
      <c r="H14" s="425">
        <f t="shared" si="1"/>
        <v>26137.67</v>
      </c>
      <c r="I14" s="427">
        <v>0</v>
      </c>
      <c r="J14" s="167"/>
    </row>
    <row r="15" spans="1:13" ht="13.5" x14ac:dyDescent="0.25">
      <c r="A15" s="406">
        <v>9</v>
      </c>
      <c r="B15" s="1255" t="s">
        <v>571</v>
      </c>
      <c r="C15" s="1256"/>
      <c r="D15" s="428">
        <v>6398.54</v>
      </c>
      <c r="E15" s="429">
        <v>453.32</v>
      </c>
      <c r="F15" s="429">
        <f>127.43+5668.4</f>
        <v>5795.83</v>
      </c>
      <c r="G15" s="430">
        <f t="shared" si="0"/>
        <v>12647.689999999999</v>
      </c>
      <c r="H15" s="429">
        <f t="shared" si="1"/>
        <v>12647.689999999999</v>
      </c>
      <c r="I15" s="431">
        <v>0</v>
      </c>
      <c r="J15" s="169"/>
    </row>
    <row r="16" spans="1:13" ht="13.5" x14ac:dyDescent="0.25">
      <c r="A16" s="407">
        <v>10</v>
      </c>
      <c r="B16" s="408" t="s">
        <v>508</v>
      </c>
      <c r="C16" s="409" t="s">
        <v>572</v>
      </c>
      <c r="D16" s="432">
        <v>0</v>
      </c>
      <c r="E16" s="433">
        <v>0</v>
      </c>
      <c r="F16" s="433">
        <v>0</v>
      </c>
      <c r="G16" s="434">
        <f t="shared" si="0"/>
        <v>0</v>
      </c>
      <c r="H16" s="433">
        <f t="shared" si="1"/>
        <v>0</v>
      </c>
      <c r="I16" s="435">
        <v>0</v>
      </c>
      <c r="J16" s="169"/>
    </row>
    <row r="17" spans="1:10" ht="13.5" x14ac:dyDescent="0.25">
      <c r="A17" s="407">
        <v>11</v>
      </c>
      <c r="B17" s="410"/>
      <c r="C17" s="409" t="s">
        <v>573</v>
      </c>
      <c r="D17" s="432">
        <v>0</v>
      </c>
      <c r="E17" s="433">
        <v>0</v>
      </c>
      <c r="F17" s="433">
        <v>0</v>
      </c>
      <c r="G17" s="434">
        <f t="shared" si="0"/>
        <v>0</v>
      </c>
      <c r="H17" s="433">
        <f t="shared" si="1"/>
        <v>0</v>
      </c>
      <c r="I17" s="435">
        <v>0</v>
      </c>
      <c r="J17" s="169"/>
    </row>
    <row r="18" spans="1:10" ht="13.5" x14ac:dyDescent="0.25">
      <c r="A18" s="403">
        <v>12</v>
      </c>
      <c r="B18" s="411"/>
      <c r="C18" s="409" t="s">
        <v>1070</v>
      </c>
      <c r="D18" s="432">
        <f>2711.5+33.25</f>
        <v>2744.75</v>
      </c>
      <c r="E18" s="433">
        <v>0</v>
      </c>
      <c r="F18" s="433">
        <v>0</v>
      </c>
      <c r="G18" s="434">
        <f>SUM(D18:F18)</f>
        <v>2744.75</v>
      </c>
      <c r="H18" s="433">
        <f t="shared" si="1"/>
        <v>2744.75</v>
      </c>
      <c r="I18" s="435">
        <v>0</v>
      </c>
      <c r="J18" s="169"/>
    </row>
    <row r="19" spans="1:10" ht="13.5" x14ac:dyDescent="0.25">
      <c r="A19" s="403">
        <v>13</v>
      </c>
      <c r="B19" s="411"/>
      <c r="C19" s="409" t="s">
        <v>1071</v>
      </c>
      <c r="D19" s="424">
        <v>0</v>
      </c>
      <c r="E19" s="425">
        <v>0</v>
      </c>
      <c r="F19" s="425">
        <v>5668.4</v>
      </c>
      <c r="G19" s="426">
        <f t="shared" si="0"/>
        <v>5668.4</v>
      </c>
      <c r="H19" s="425">
        <f t="shared" si="1"/>
        <v>5668.4</v>
      </c>
      <c r="I19" s="427">
        <v>0</v>
      </c>
      <c r="J19" s="169"/>
    </row>
    <row r="20" spans="1:10" ht="12.75" customHeight="1" x14ac:dyDescent="0.25">
      <c r="A20" s="406">
        <v>14</v>
      </c>
      <c r="B20" s="1255" t="s">
        <v>574</v>
      </c>
      <c r="C20" s="1256"/>
      <c r="D20" s="428">
        <v>626.5</v>
      </c>
      <c r="E20" s="429">
        <v>0</v>
      </c>
      <c r="F20" s="429">
        <v>0</v>
      </c>
      <c r="G20" s="422">
        <f t="shared" si="0"/>
        <v>626.5</v>
      </c>
      <c r="H20" s="429">
        <f t="shared" si="1"/>
        <v>626.5</v>
      </c>
      <c r="I20" s="431">
        <v>0</v>
      </c>
      <c r="J20" s="169"/>
    </row>
    <row r="21" spans="1:10" ht="13.5" x14ac:dyDescent="0.25">
      <c r="A21" s="407">
        <v>15</v>
      </c>
      <c r="B21" s="408" t="s">
        <v>508</v>
      </c>
      <c r="C21" s="409" t="s">
        <v>575</v>
      </c>
      <c r="D21" s="432">
        <v>19</v>
      </c>
      <c r="E21" s="433">
        <v>0</v>
      </c>
      <c r="F21" s="433">
        <v>0</v>
      </c>
      <c r="G21" s="434">
        <f t="shared" si="0"/>
        <v>19</v>
      </c>
      <c r="H21" s="433">
        <f t="shared" si="1"/>
        <v>19</v>
      </c>
      <c r="I21" s="435">
        <v>0</v>
      </c>
      <c r="J21" s="169"/>
    </row>
    <row r="22" spans="1:10" ht="13.5" x14ac:dyDescent="0.25">
      <c r="A22" s="407">
        <v>16</v>
      </c>
      <c r="B22" s="410"/>
      <c r="C22" s="409" t="s">
        <v>573</v>
      </c>
      <c r="D22" s="432">
        <v>45.5</v>
      </c>
      <c r="E22" s="433">
        <v>0</v>
      </c>
      <c r="F22" s="433">
        <v>0</v>
      </c>
      <c r="G22" s="434">
        <f t="shared" si="0"/>
        <v>45.5</v>
      </c>
      <c r="H22" s="433">
        <f t="shared" si="1"/>
        <v>45.5</v>
      </c>
      <c r="I22" s="435">
        <v>0</v>
      </c>
      <c r="J22" s="169"/>
    </row>
    <row r="23" spans="1:10" ht="13.5" x14ac:dyDescent="0.25">
      <c r="A23" s="401">
        <v>17</v>
      </c>
      <c r="B23" s="1253" t="s">
        <v>576</v>
      </c>
      <c r="C23" s="1254"/>
      <c r="D23" s="416">
        <v>28238.1</v>
      </c>
      <c r="E23" s="417">
        <v>1287.5</v>
      </c>
      <c r="F23" s="417">
        <v>0</v>
      </c>
      <c r="G23" s="418">
        <f t="shared" si="0"/>
        <v>29525.599999999999</v>
      </c>
      <c r="H23" s="417">
        <f t="shared" si="1"/>
        <v>29525.599999999999</v>
      </c>
      <c r="I23" s="419">
        <v>0</v>
      </c>
      <c r="J23" s="167"/>
    </row>
    <row r="24" spans="1:10" ht="14.25" thickBot="1" x14ac:dyDescent="0.3">
      <c r="A24" s="437">
        <v>18</v>
      </c>
      <c r="B24" s="1257" t="s">
        <v>659</v>
      </c>
      <c r="C24" s="1258"/>
      <c r="D24" s="438">
        <v>0</v>
      </c>
      <c r="E24" s="439">
        <v>0</v>
      </c>
      <c r="F24" s="439">
        <v>0</v>
      </c>
      <c r="G24" s="440">
        <f t="shared" si="0"/>
        <v>0</v>
      </c>
      <c r="H24" s="439">
        <f t="shared" si="1"/>
        <v>0</v>
      </c>
      <c r="I24" s="441">
        <v>0</v>
      </c>
      <c r="J24" s="167"/>
    </row>
    <row r="25" spans="1:10" ht="13.5" x14ac:dyDescent="0.25">
      <c r="A25" s="218"/>
      <c r="B25" s="218"/>
      <c r="C25" s="218"/>
      <c r="D25" s="436"/>
      <c r="E25" s="436"/>
      <c r="F25" s="436"/>
      <c r="G25" s="436"/>
      <c r="H25" s="436"/>
      <c r="I25" s="436"/>
      <c r="J25" s="9"/>
    </row>
    <row r="26" spans="1:10" ht="13.5" x14ac:dyDescent="0.25">
      <c r="A26" s="218" t="s">
        <v>651</v>
      </c>
      <c r="B26" s="218"/>
      <c r="C26" s="218"/>
      <c r="D26" s="436"/>
      <c r="E26" s="436"/>
      <c r="F26" s="436"/>
      <c r="G26" s="436"/>
      <c r="H26" s="436"/>
      <c r="I26" s="436"/>
      <c r="J26" s="9"/>
    </row>
    <row r="27" spans="1:10" ht="13.5" x14ac:dyDescent="0.25">
      <c r="A27" s="218" t="s">
        <v>1164</v>
      </c>
      <c r="B27" s="231"/>
      <c r="C27" s="231"/>
      <c r="D27" s="218"/>
      <c r="E27" s="218"/>
      <c r="F27" s="218"/>
      <c r="G27" s="218"/>
      <c r="H27" s="218"/>
      <c r="I27" s="218"/>
      <c r="J27" s="9"/>
    </row>
    <row r="28" spans="1:10" ht="13.5" x14ac:dyDescent="0.25">
      <c r="A28" s="218" t="s">
        <v>1069</v>
      </c>
      <c r="B28" s="231"/>
      <c r="C28" s="231"/>
      <c r="D28" s="218"/>
      <c r="E28" s="218"/>
      <c r="F28" s="218"/>
      <c r="G28" s="218"/>
      <c r="H28" s="218"/>
      <c r="I28" s="218"/>
      <c r="J28" s="9"/>
    </row>
    <row r="29" spans="1:10" ht="15" customHeight="1" x14ac:dyDescent="0.25">
      <c r="A29" s="1249"/>
      <c r="B29" s="1249"/>
      <c r="C29" s="1249"/>
      <c r="D29" s="1249"/>
      <c r="E29" s="1249"/>
      <c r="F29" s="1249"/>
      <c r="G29" s="1249"/>
      <c r="H29" s="1249"/>
      <c r="I29" s="1249"/>
      <c r="J29" s="92"/>
    </row>
    <row r="30" spans="1:10" ht="15" x14ac:dyDescent="0.25">
      <c r="A30" s="9"/>
      <c r="B30"/>
      <c r="C30"/>
      <c r="D30"/>
      <c r="E30" s="9"/>
      <c r="F30" s="9"/>
      <c r="G30" s="9"/>
      <c r="H30" s="9"/>
      <c r="I30" s="9"/>
      <c r="J30" s="9"/>
    </row>
    <row r="31" spans="1:10" ht="15.75" customHeight="1" x14ac:dyDescent="0.25">
      <c r="A31" s="9"/>
      <c r="B31"/>
      <c r="C31"/>
      <c r="D31"/>
      <c r="E31" s="9"/>
      <c r="F31" s="9"/>
      <c r="G31" s="9"/>
      <c r="H31" s="9"/>
      <c r="I31" s="9"/>
      <c r="J31" s="9"/>
    </row>
    <row r="32" spans="1:10" ht="15" x14ac:dyDescent="0.25">
      <c r="B32"/>
      <c r="C32"/>
      <c r="D32"/>
    </row>
    <row r="33" spans="2:4" ht="15" x14ac:dyDescent="0.25">
      <c r="B33"/>
      <c r="C33"/>
      <c r="D33"/>
    </row>
    <row r="34" spans="2:4" ht="15" x14ac:dyDescent="0.25">
      <c r="B34"/>
      <c r="C34"/>
      <c r="D34"/>
    </row>
    <row r="35" spans="2:4" ht="15" x14ac:dyDescent="0.25">
      <c r="B35"/>
      <c r="C35"/>
      <c r="D35"/>
    </row>
    <row r="36" spans="2:4" ht="15" x14ac:dyDescent="0.25">
      <c r="B36"/>
      <c r="C36"/>
      <c r="D36"/>
    </row>
    <row r="37" spans="2:4" ht="15" x14ac:dyDescent="0.25">
      <c r="B37"/>
      <c r="C37"/>
      <c r="D37"/>
    </row>
    <row r="38" spans="2:4" ht="15" x14ac:dyDescent="0.25">
      <c r="B38"/>
      <c r="C38"/>
      <c r="D38"/>
    </row>
    <row r="39" spans="2:4" ht="15" x14ac:dyDescent="0.25">
      <c r="B39"/>
      <c r="C39"/>
      <c r="D39"/>
    </row>
    <row r="40" spans="2:4" ht="15" x14ac:dyDescent="0.25">
      <c r="B40"/>
      <c r="C40"/>
      <c r="D40"/>
    </row>
    <row r="41" spans="2:4" ht="15" x14ac:dyDescent="0.25">
      <c r="B41"/>
      <c r="C41"/>
      <c r="D41"/>
    </row>
    <row r="42" spans="2:4" ht="15" x14ac:dyDescent="0.25">
      <c r="B42"/>
      <c r="C42"/>
      <c r="D42"/>
    </row>
    <row r="43" spans="2:4" ht="15" x14ac:dyDescent="0.25">
      <c r="B43"/>
      <c r="C43"/>
      <c r="D43"/>
    </row>
    <row r="44" spans="2:4" ht="15" x14ac:dyDescent="0.25">
      <c r="B44"/>
      <c r="C44"/>
      <c r="D44"/>
    </row>
    <row r="45" spans="2:4" ht="15" x14ac:dyDescent="0.25">
      <c r="B45"/>
      <c r="C45"/>
      <c r="D45"/>
    </row>
    <row r="46" spans="2:4" ht="15" x14ac:dyDescent="0.25">
      <c r="B46"/>
      <c r="C46"/>
      <c r="D46"/>
    </row>
  </sheetData>
  <sheetProtection insertColumns="0" insertRows="0" deleteColumns="0" deleteRows="0"/>
  <customSheetViews>
    <customSheetView guid="{2AF6EA2A-E5C5-45EB-B6C4-875AD1E4E056}" fitToPage="1">
      <pageMargins left="0.39370078740157483" right="0.39370078740157483" top="0.59055118110236227" bottom="0.39370078740157483" header="0.23622047244094491" footer="0.51181102362204722"/>
      <printOptions horizontalCentered="1"/>
      <pageSetup paperSize="9" scale="75" orientation="landscape" r:id="rId1"/>
      <headerFooter alignWithMargins="0"/>
    </customSheetView>
  </customSheetViews>
  <mergeCells count="21">
    <mergeCell ref="A29:I29"/>
    <mergeCell ref="D3:G3"/>
    <mergeCell ref="B23:C23"/>
    <mergeCell ref="B8:C8"/>
    <mergeCell ref="B9:C9"/>
    <mergeCell ref="B15:C15"/>
    <mergeCell ref="B24:C24"/>
    <mergeCell ref="F4:F5"/>
    <mergeCell ref="H4:H5"/>
    <mergeCell ref="G4:G5"/>
    <mergeCell ref="B10:C10"/>
    <mergeCell ref="B12:C12"/>
    <mergeCell ref="B13:C13"/>
    <mergeCell ref="E4:E5"/>
    <mergeCell ref="B11:C11"/>
    <mergeCell ref="B20:C20"/>
    <mergeCell ref="I4:I5"/>
    <mergeCell ref="H3:I3"/>
    <mergeCell ref="A3:A6"/>
    <mergeCell ref="B3:C6"/>
    <mergeCell ref="D4:D5"/>
  </mergeCells>
  <printOptions horizontalCentered="1"/>
  <pageMargins left="0.39370078740157483" right="0.39370078740157483" top="0.59055118110236227" bottom="0.39370078740157483" header="0.23622047244094491" footer="0.51181102362204722"/>
  <pageSetup paperSize="9" scale="82" orientation="landscape" r:id="rId2"/>
  <headerFooter alignWithMargins="0"/>
  <drawing r:id="rId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7"/>
  <sheetViews>
    <sheetView workbookViewId="0">
      <selection activeCell="B25" sqref="B25"/>
    </sheetView>
  </sheetViews>
  <sheetFormatPr defaultRowHeight="12.75" x14ac:dyDescent="0.25"/>
  <cols>
    <col min="1" max="1" width="3.42578125" style="12" customWidth="1"/>
    <col min="2" max="2" width="15.42578125" style="12" customWidth="1"/>
    <col min="3" max="4" width="10.7109375" style="12" customWidth="1"/>
    <col min="5" max="5" width="11.42578125" style="12" customWidth="1"/>
    <col min="6" max="6" width="12.140625" style="12" customWidth="1"/>
    <col min="7" max="9" width="10.7109375" style="12" customWidth="1"/>
    <col min="10" max="10" width="11.5703125" style="12" customWidth="1"/>
    <col min="11" max="14" width="10.7109375" style="12" customWidth="1"/>
    <col min="15" max="15" width="11.85546875" style="12" customWidth="1"/>
    <col min="16" max="16384" width="9.140625" style="12"/>
  </cols>
  <sheetData>
    <row r="1" spans="1:14" ht="18" customHeight="1" x14ac:dyDescent="0.25">
      <c r="A1" s="217" t="s">
        <v>1187</v>
      </c>
      <c r="B1" s="218"/>
      <c r="C1" s="218"/>
      <c r="D1" s="218"/>
      <c r="E1" s="218"/>
      <c r="F1" s="218"/>
      <c r="G1" s="218"/>
      <c r="H1" s="218"/>
      <c r="I1" s="218"/>
      <c r="J1" s="218"/>
      <c r="K1" s="218"/>
      <c r="L1" s="218"/>
      <c r="M1" s="219"/>
      <c r="N1" s="219"/>
    </row>
    <row r="2" spans="1:14" ht="18" customHeight="1" x14ac:dyDescent="0.25">
      <c r="A2" s="217"/>
      <c r="B2" s="218"/>
      <c r="C2" s="218"/>
      <c r="D2" s="218"/>
      <c r="E2" s="218"/>
      <c r="F2" s="218"/>
      <c r="G2" s="218"/>
      <c r="H2" s="218"/>
      <c r="I2" s="218"/>
      <c r="J2" s="218"/>
      <c r="K2" s="218"/>
      <c r="L2" s="218"/>
      <c r="M2" s="219"/>
      <c r="N2" s="219"/>
    </row>
    <row r="3" spans="1:14" ht="18" customHeight="1" x14ac:dyDescent="0.25">
      <c r="A3" s="668" t="s">
        <v>740</v>
      </c>
      <c r="B3" s="218"/>
      <c r="C3" s="218"/>
      <c r="D3" s="218"/>
      <c r="E3" s="218"/>
      <c r="F3" s="218"/>
      <c r="G3" s="218"/>
      <c r="H3" s="218"/>
      <c r="I3" s="218"/>
      <c r="J3" s="218"/>
      <c r="K3" s="218"/>
      <c r="L3" s="218"/>
      <c r="M3" s="219"/>
      <c r="N3" s="219"/>
    </row>
    <row r="4" spans="1:14" ht="12.75" customHeight="1" thickBot="1" x14ac:dyDescent="0.3">
      <c r="A4" s="218"/>
      <c r="B4" s="218"/>
      <c r="C4" s="218"/>
      <c r="D4" s="218"/>
      <c r="E4" s="218"/>
      <c r="F4" s="218"/>
      <c r="G4" s="218"/>
      <c r="H4" s="218"/>
      <c r="I4" s="218"/>
      <c r="J4" s="218"/>
      <c r="K4" s="221"/>
      <c r="L4" s="218"/>
      <c r="M4" s="219"/>
      <c r="N4" s="221" t="s">
        <v>506</v>
      </c>
    </row>
    <row r="5" spans="1:14" ht="16.5" customHeight="1" thickBot="1" x14ac:dyDescent="0.3">
      <c r="A5" s="1274" t="s">
        <v>479</v>
      </c>
      <c r="B5" s="1275" t="s">
        <v>1188</v>
      </c>
      <c r="C5" s="1267" t="s">
        <v>427</v>
      </c>
      <c r="D5" s="1267"/>
      <c r="E5" s="1268" t="s">
        <v>577</v>
      </c>
      <c r="F5" s="1268"/>
      <c r="G5" s="1268"/>
      <c r="H5" s="1268"/>
      <c r="I5" s="1268"/>
      <c r="J5" s="1268"/>
      <c r="K5" s="1268"/>
      <c r="L5" s="1268"/>
      <c r="M5" s="1267" t="s">
        <v>638</v>
      </c>
      <c r="N5" s="1267"/>
    </row>
    <row r="6" spans="1:14" ht="17.25" customHeight="1" thickBot="1" x14ac:dyDescent="0.3">
      <c r="A6" s="1274"/>
      <c r="B6" s="1275"/>
      <c r="C6" s="1269" t="s">
        <v>578</v>
      </c>
      <c r="D6" s="1270" t="s">
        <v>579</v>
      </c>
      <c r="E6" s="1271" t="s">
        <v>578</v>
      </c>
      <c r="F6" s="1271"/>
      <c r="G6" s="1271"/>
      <c r="H6" s="1271"/>
      <c r="I6" s="1271"/>
      <c r="J6" s="1272" t="s">
        <v>579</v>
      </c>
      <c r="K6" s="1272"/>
      <c r="L6" s="1272"/>
      <c r="M6" s="1269" t="s">
        <v>578</v>
      </c>
      <c r="N6" s="1270" t="s">
        <v>579</v>
      </c>
    </row>
    <row r="7" spans="1:14" ht="30.75" customHeight="1" thickBot="1" x14ac:dyDescent="0.3">
      <c r="A7" s="1274"/>
      <c r="B7" s="1275"/>
      <c r="C7" s="1269"/>
      <c r="D7" s="1270"/>
      <c r="E7" s="777" t="s">
        <v>580</v>
      </c>
      <c r="F7" s="778" t="s">
        <v>1191</v>
      </c>
      <c r="G7" s="779" t="s">
        <v>1192</v>
      </c>
      <c r="H7" s="778" t="s">
        <v>583</v>
      </c>
      <c r="I7" s="778" t="s">
        <v>518</v>
      </c>
      <c r="J7" s="778" t="s">
        <v>581</v>
      </c>
      <c r="K7" s="778" t="s">
        <v>482</v>
      </c>
      <c r="L7" s="780" t="s">
        <v>518</v>
      </c>
      <c r="M7" s="1269"/>
      <c r="N7" s="1270"/>
    </row>
    <row r="8" spans="1:14" s="13" customFormat="1" ht="13.5" customHeight="1" thickBot="1" x14ac:dyDescent="0.3">
      <c r="A8" s="1274"/>
      <c r="B8" s="781" t="s">
        <v>557</v>
      </c>
      <c r="C8" s="782" t="s">
        <v>558</v>
      </c>
      <c r="D8" s="781" t="s">
        <v>559</v>
      </c>
      <c r="E8" s="782" t="s">
        <v>560</v>
      </c>
      <c r="F8" s="783" t="s">
        <v>561</v>
      </c>
      <c r="G8" s="784" t="s">
        <v>562</v>
      </c>
      <c r="H8" s="784" t="s">
        <v>563</v>
      </c>
      <c r="I8" s="783" t="s">
        <v>564</v>
      </c>
      <c r="J8" s="783" t="s">
        <v>565</v>
      </c>
      <c r="K8" s="783" t="s">
        <v>566</v>
      </c>
      <c r="L8" s="785" t="s">
        <v>603</v>
      </c>
      <c r="M8" s="782" t="s">
        <v>639</v>
      </c>
      <c r="N8" s="781" t="s">
        <v>640</v>
      </c>
    </row>
    <row r="9" spans="1:14" ht="13.5" customHeight="1" thickBot="1" x14ac:dyDescent="0.3">
      <c r="A9" s="786">
        <v>1</v>
      </c>
      <c r="B9" s="787"/>
      <c r="C9" s="788">
        <v>24515</v>
      </c>
      <c r="D9" s="789">
        <v>37315</v>
      </c>
      <c r="E9" s="788">
        <v>9022</v>
      </c>
      <c r="F9" s="790">
        <v>1213</v>
      </c>
      <c r="G9" s="791">
        <v>5747</v>
      </c>
      <c r="H9" s="791">
        <v>7720</v>
      </c>
      <c r="I9" s="790">
        <v>23702</v>
      </c>
      <c r="J9" s="790">
        <v>31425</v>
      </c>
      <c r="K9" s="790">
        <v>12159</v>
      </c>
      <c r="L9" s="792">
        <f>J9+K9</f>
        <v>43584</v>
      </c>
      <c r="M9" s="788">
        <f>I9-C9</f>
        <v>-813</v>
      </c>
      <c r="N9" s="789">
        <f>L9-D9</f>
        <v>6269</v>
      </c>
    </row>
    <row r="10" spans="1:14" ht="12.75" customHeight="1" thickBot="1" x14ac:dyDescent="0.3">
      <c r="A10" s="793">
        <v>2</v>
      </c>
      <c r="B10" s="794" t="s">
        <v>504</v>
      </c>
      <c r="C10" s="795">
        <f t="shared" ref="C10:N10" si="0">SUM(C9:C9)</f>
        <v>24515</v>
      </c>
      <c r="D10" s="796">
        <f t="shared" si="0"/>
        <v>37315</v>
      </c>
      <c r="E10" s="795">
        <f t="shared" si="0"/>
        <v>9022</v>
      </c>
      <c r="F10" s="797">
        <f t="shared" si="0"/>
        <v>1213</v>
      </c>
      <c r="G10" s="797">
        <f t="shared" si="0"/>
        <v>5747</v>
      </c>
      <c r="H10" s="797">
        <f t="shared" si="0"/>
        <v>7720</v>
      </c>
      <c r="I10" s="797">
        <f t="shared" si="0"/>
        <v>23702</v>
      </c>
      <c r="J10" s="797">
        <f t="shared" si="0"/>
        <v>31425</v>
      </c>
      <c r="K10" s="797">
        <f t="shared" si="0"/>
        <v>12159</v>
      </c>
      <c r="L10" s="797">
        <f t="shared" si="0"/>
        <v>43584</v>
      </c>
      <c r="M10" s="795">
        <f t="shared" si="0"/>
        <v>-813</v>
      </c>
      <c r="N10" s="798">
        <f t="shared" si="0"/>
        <v>6269</v>
      </c>
    </row>
    <row r="11" spans="1:14" ht="13.5" customHeight="1" x14ac:dyDescent="0.25">
      <c r="A11" s="218"/>
      <c r="B11" s="218"/>
      <c r="C11" s="218"/>
      <c r="D11" s="218"/>
      <c r="E11" s="218"/>
      <c r="F11" s="218"/>
      <c r="G11" s="218"/>
      <c r="H11" s="218"/>
      <c r="I11" s="218"/>
      <c r="J11" s="218"/>
      <c r="K11" s="218"/>
      <c r="L11" s="218"/>
      <c r="M11" s="219"/>
      <c r="N11" s="219"/>
    </row>
    <row r="12" spans="1:14" ht="13.5" customHeight="1" x14ac:dyDescent="0.25">
      <c r="A12" s="218" t="s">
        <v>630</v>
      </c>
      <c r="B12" s="218"/>
      <c r="C12" s="218"/>
      <c r="D12" s="218"/>
      <c r="E12" s="218"/>
      <c r="F12" s="218"/>
      <c r="G12" s="218"/>
      <c r="H12" s="218"/>
      <c r="I12" s="218"/>
      <c r="J12" s="218"/>
      <c r="K12" s="218"/>
      <c r="L12" s="218"/>
      <c r="M12" s="219"/>
      <c r="N12" s="219"/>
    </row>
    <row r="13" spans="1:14" ht="13.5" customHeight="1" x14ac:dyDescent="0.25">
      <c r="A13" s="799" t="s">
        <v>1193</v>
      </c>
      <c r="B13" s="391"/>
      <c r="C13" s="391"/>
      <c r="D13" s="391"/>
      <c r="E13" s="391"/>
      <c r="F13" s="391"/>
      <c r="G13" s="391"/>
      <c r="H13" s="391"/>
      <c r="I13" s="391"/>
      <c r="J13" s="391"/>
      <c r="K13" s="391"/>
      <c r="L13" s="391"/>
      <c r="M13" s="219"/>
      <c r="N13" s="219"/>
    </row>
    <row r="14" spans="1:14" ht="13.5" customHeight="1" x14ac:dyDescent="0.25">
      <c r="A14" s="231"/>
      <c r="B14" s="800"/>
      <c r="C14" s="800"/>
      <c r="D14" s="800"/>
      <c r="E14" s="800"/>
      <c r="F14" s="800"/>
      <c r="G14" s="800"/>
      <c r="H14" s="800"/>
      <c r="I14" s="800"/>
      <c r="J14" s="800"/>
      <c r="K14" s="800"/>
      <c r="L14" s="800"/>
      <c r="M14" s="219"/>
      <c r="N14" s="801"/>
    </row>
    <row r="15" spans="1:14" s="6" customFormat="1" ht="18" customHeight="1" x14ac:dyDescent="0.25">
      <c r="A15" s="668" t="s">
        <v>741</v>
      </c>
      <c r="B15" s="218"/>
      <c r="C15" s="218"/>
      <c r="D15" s="218"/>
      <c r="E15" s="218"/>
      <c r="F15" s="218"/>
      <c r="G15" s="218"/>
      <c r="H15" s="218"/>
      <c r="I15" s="218"/>
      <c r="J15" s="218"/>
      <c r="K15" s="218"/>
      <c r="L15" s="218"/>
      <c r="M15" s="219"/>
      <c r="N15" s="219"/>
    </row>
    <row r="16" spans="1:14" s="6" customFormat="1" ht="13.5" customHeight="1" thickBot="1" x14ac:dyDescent="0.3">
      <c r="A16" s="218"/>
      <c r="B16" s="218"/>
      <c r="C16" s="218"/>
      <c r="D16" s="218"/>
      <c r="E16" s="218"/>
      <c r="F16" s="218"/>
      <c r="G16" s="218"/>
      <c r="H16" s="218"/>
      <c r="I16" s="218"/>
      <c r="J16" s="218"/>
      <c r="K16" s="219"/>
      <c r="L16" s="218"/>
      <c r="M16" s="219"/>
      <c r="N16" s="221" t="s">
        <v>506</v>
      </c>
    </row>
    <row r="17" spans="1:14" s="6" customFormat="1" ht="19.5" customHeight="1" thickBot="1" x14ac:dyDescent="0.3">
      <c r="A17" s="1274" t="s">
        <v>479</v>
      </c>
      <c r="B17" s="1275" t="s">
        <v>1189</v>
      </c>
      <c r="C17" s="1267" t="s">
        <v>427</v>
      </c>
      <c r="D17" s="1267"/>
      <c r="E17" s="1268" t="s">
        <v>577</v>
      </c>
      <c r="F17" s="1268"/>
      <c r="G17" s="1268"/>
      <c r="H17" s="1268"/>
      <c r="I17" s="1268"/>
      <c r="J17" s="1268"/>
      <c r="K17" s="1268"/>
      <c r="L17" s="1268"/>
      <c r="M17" s="1267" t="s">
        <v>638</v>
      </c>
      <c r="N17" s="1267"/>
    </row>
    <row r="18" spans="1:14" s="6" customFormat="1" ht="19.5" customHeight="1" thickBot="1" x14ac:dyDescent="0.3">
      <c r="A18" s="1274"/>
      <c r="B18" s="1275"/>
      <c r="C18" s="1269" t="s">
        <v>578</v>
      </c>
      <c r="D18" s="1270" t="s">
        <v>579</v>
      </c>
      <c r="E18" s="1276" t="s">
        <v>578</v>
      </c>
      <c r="F18" s="1276"/>
      <c r="G18" s="1276"/>
      <c r="H18" s="1276"/>
      <c r="I18" s="1276"/>
      <c r="J18" s="1277" t="s">
        <v>579</v>
      </c>
      <c r="K18" s="1277"/>
      <c r="L18" s="1277"/>
      <c r="M18" s="1269" t="s">
        <v>578</v>
      </c>
      <c r="N18" s="1270" t="s">
        <v>579</v>
      </c>
    </row>
    <row r="19" spans="1:14" s="6" customFormat="1" ht="31.5" customHeight="1" thickBot="1" x14ac:dyDescent="0.3">
      <c r="A19" s="1274"/>
      <c r="B19" s="1275"/>
      <c r="C19" s="1269"/>
      <c r="D19" s="1270"/>
      <c r="E19" s="777" t="s">
        <v>580</v>
      </c>
      <c r="F19" s="778" t="s">
        <v>1190</v>
      </c>
      <c r="G19" s="779" t="s">
        <v>483</v>
      </c>
      <c r="H19" s="778" t="s">
        <v>583</v>
      </c>
      <c r="I19" s="778" t="s">
        <v>518</v>
      </c>
      <c r="J19" s="778" t="s">
        <v>582</v>
      </c>
      <c r="K19" s="778" t="s">
        <v>482</v>
      </c>
      <c r="L19" s="780" t="s">
        <v>518</v>
      </c>
      <c r="M19" s="1269"/>
      <c r="N19" s="1270"/>
    </row>
    <row r="20" spans="1:14" s="7" customFormat="1" ht="13.5" customHeight="1" thickBot="1" x14ac:dyDescent="0.3">
      <c r="A20" s="1274"/>
      <c r="B20" s="781" t="s">
        <v>557</v>
      </c>
      <c r="C20" s="782" t="s">
        <v>558</v>
      </c>
      <c r="D20" s="781" t="s">
        <v>559</v>
      </c>
      <c r="E20" s="782" t="s">
        <v>560</v>
      </c>
      <c r="F20" s="783" t="s">
        <v>561</v>
      </c>
      <c r="G20" s="784" t="s">
        <v>562</v>
      </c>
      <c r="H20" s="784" t="s">
        <v>563</v>
      </c>
      <c r="I20" s="783" t="s">
        <v>564</v>
      </c>
      <c r="J20" s="783" t="s">
        <v>565</v>
      </c>
      <c r="K20" s="783" t="s">
        <v>566</v>
      </c>
      <c r="L20" s="785" t="s">
        <v>603</v>
      </c>
      <c r="M20" s="782" t="s">
        <v>639</v>
      </c>
      <c r="N20" s="781" t="s">
        <v>640</v>
      </c>
    </row>
    <row r="21" spans="1:14" s="6" customFormat="1" ht="13.5" customHeight="1" thickBot="1" x14ac:dyDescent="0.3">
      <c r="A21" s="786">
        <v>1</v>
      </c>
      <c r="B21" s="787"/>
      <c r="C21" s="788">
        <v>38196</v>
      </c>
      <c r="D21" s="789">
        <v>1785</v>
      </c>
      <c r="E21" s="788">
        <v>35477</v>
      </c>
      <c r="F21" s="790">
        <v>128</v>
      </c>
      <c r="G21" s="791">
        <v>2308</v>
      </c>
      <c r="H21" s="791">
        <v>0</v>
      </c>
      <c r="I21" s="790">
        <f>+E21+F21+G21+H21</f>
        <v>37913</v>
      </c>
      <c r="J21" s="790">
        <v>2913</v>
      </c>
      <c r="K21" s="790">
        <v>3901</v>
      </c>
      <c r="L21" s="792">
        <f>J21+K21</f>
        <v>6814</v>
      </c>
      <c r="M21" s="788">
        <f>I21-C21</f>
        <v>-283</v>
      </c>
      <c r="N21" s="789">
        <f>L21-D21</f>
        <v>5029</v>
      </c>
    </row>
    <row r="22" spans="1:14" s="6" customFormat="1" ht="12.75" customHeight="1" thickBot="1" x14ac:dyDescent="0.3">
      <c r="A22" s="793">
        <v>2</v>
      </c>
      <c r="B22" s="794" t="s">
        <v>504</v>
      </c>
      <c r="C22" s="795">
        <f t="shared" ref="C22:N22" si="1">SUM(C21:C21)</f>
        <v>38196</v>
      </c>
      <c r="D22" s="796">
        <f t="shared" si="1"/>
        <v>1785</v>
      </c>
      <c r="E22" s="795">
        <f t="shared" si="1"/>
        <v>35477</v>
      </c>
      <c r="F22" s="797">
        <f t="shared" si="1"/>
        <v>128</v>
      </c>
      <c r="G22" s="797">
        <f t="shared" si="1"/>
        <v>2308</v>
      </c>
      <c r="H22" s="797">
        <f t="shared" si="1"/>
        <v>0</v>
      </c>
      <c r="I22" s="797">
        <f t="shared" si="1"/>
        <v>37913</v>
      </c>
      <c r="J22" s="797">
        <f t="shared" si="1"/>
        <v>2913</v>
      </c>
      <c r="K22" s="797">
        <f t="shared" si="1"/>
        <v>3901</v>
      </c>
      <c r="L22" s="797">
        <f t="shared" si="1"/>
        <v>6814</v>
      </c>
      <c r="M22" s="795">
        <f t="shared" si="1"/>
        <v>-283</v>
      </c>
      <c r="N22" s="798">
        <f t="shared" si="1"/>
        <v>5029</v>
      </c>
    </row>
    <row r="23" spans="1:14" s="6" customFormat="1" ht="13.5" x14ac:dyDescent="0.25">
      <c r="A23" s="218"/>
      <c r="B23" s="218"/>
      <c r="C23" s="218"/>
      <c r="D23" s="218"/>
      <c r="E23" s="218"/>
      <c r="F23" s="218"/>
      <c r="G23" s="218"/>
      <c r="H23" s="218"/>
      <c r="I23" s="218"/>
      <c r="J23" s="218"/>
      <c r="K23" s="218"/>
      <c r="L23" s="218"/>
      <c r="M23" s="219"/>
      <c r="N23" s="219"/>
    </row>
    <row r="24" spans="1:14" s="6" customFormat="1" ht="13.5" x14ac:dyDescent="0.25">
      <c r="A24" s="218"/>
      <c r="B24" s="218"/>
      <c r="C24" s="218"/>
      <c r="D24" s="218"/>
      <c r="E24" s="218"/>
      <c r="F24" s="218"/>
      <c r="G24" s="218"/>
      <c r="H24" s="218"/>
      <c r="I24" s="218"/>
      <c r="J24" s="218"/>
      <c r="K24" s="218"/>
      <c r="L24" s="218"/>
      <c r="M24" s="219"/>
      <c r="N24" s="971"/>
    </row>
    <row r="25" spans="1:14" s="6" customFormat="1" ht="13.5" x14ac:dyDescent="0.25">
      <c r="A25" s="391" t="s">
        <v>661</v>
      </c>
      <c r="B25" s="800"/>
      <c r="C25" s="800"/>
      <c r="D25" s="800"/>
      <c r="E25" s="800"/>
      <c r="F25" s="800"/>
      <c r="G25" s="800"/>
      <c r="H25" s="800"/>
      <c r="I25" s="800"/>
      <c r="J25" s="800"/>
      <c r="K25" s="800"/>
      <c r="L25" s="800"/>
      <c r="M25" s="219"/>
      <c r="N25" s="801"/>
    </row>
    <row r="26" spans="1:14" s="6" customFormat="1" ht="27" customHeight="1" x14ac:dyDescent="0.25">
      <c r="A26" s="1273" t="s">
        <v>997</v>
      </c>
      <c r="B26" s="1273"/>
      <c r="C26" s="1273"/>
      <c r="D26" s="1273"/>
      <c r="E26" s="1273"/>
      <c r="F26" s="1273"/>
      <c r="G26" s="1273"/>
      <c r="H26" s="1273"/>
      <c r="I26" s="1273"/>
      <c r="J26" s="1273"/>
      <c r="K26" s="1273"/>
      <c r="L26" s="1273"/>
      <c r="M26" s="1273"/>
      <c r="N26" s="801"/>
    </row>
    <row r="27" spans="1:14" s="6" customFormat="1" ht="27.75" customHeight="1" x14ac:dyDescent="0.25">
      <c r="A27" s="1273" t="s">
        <v>998</v>
      </c>
      <c r="B27" s="1273"/>
      <c r="C27" s="1273"/>
      <c r="D27" s="1273"/>
      <c r="E27" s="1273"/>
      <c r="F27" s="1273"/>
      <c r="G27" s="1273"/>
      <c r="H27" s="1273"/>
      <c r="I27" s="1273"/>
      <c r="J27" s="1273"/>
      <c r="K27" s="1273"/>
      <c r="L27" s="1273"/>
      <c r="M27" s="1273"/>
      <c r="N27" s="801"/>
    </row>
  </sheetData>
  <sheetProtection selectLockedCells="1" selectUnlockedCells="1"/>
  <mergeCells count="24">
    <mergeCell ref="M18:M19"/>
    <mergeCell ref="N18:N19"/>
    <mergeCell ref="A26:M26"/>
    <mergeCell ref="A27:M27"/>
    <mergeCell ref="N6:N7"/>
    <mergeCell ref="A17:A20"/>
    <mergeCell ref="B17:B19"/>
    <mergeCell ref="C17:D17"/>
    <mergeCell ref="E17:L17"/>
    <mergeCell ref="M17:N17"/>
    <mergeCell ref="C18:C19"/>
    <mergeCell ref="D18:D19"/>
    <mergeCell ref="E18:I18"/>
    <mergeCell ref="J18:L18"/>
    <mergeCell ref="A5:A8"/>
    <mergeCell ref="B5:B7"/>
    <mergeCell ref="C5:D5"/>
    <mergeCell ref="E5:L5"/>
    <mergeCell ref="M5:N5"/>
    <mergeCell ref="C6:C7"/>
    <mergeCell ref="D6:D7"/>
    <mergeCell ref="E6:I6"/>
    <mergeCell ref="J6:L6"/>
    <mergeCell ref="M6:M7"/>
  </mergeCells>
  <printOptions horizontalCentered="1"/>
  <pageMargins left="0.19652777777777777" right="0.19652777777777777" top="0.98402777777777772" bottom="0.98402777777777772" header="0.51180555555555551" footer="0.51180555555555551"/>
  <pageSetup paperSize="9" scale="97" firstPageNumber="0" orientation="landscape" cellComments="atEnd" horizontalDpi="300" verticalDpi="300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7"/>
  <sheetViews>
    <sheetView workbookViewId="0">
      <selection activeCell="K8" sqref="K8"/>
    </sheetView>
  </sheetViews>
  <sheetFormatPr defaultRowHeight="12.75" x14ac:dyDescent="0.25"/>
  <cols>
    <col min="1" max="1" width="3.5703125" style="10" customWidth="1"/>
    <col min="2" max="2" width="6.28515625" style="10" customWidth="1"/>
    <col min="3" max="3" width="10.5703125" style="35" customWidth="1"/>
    <col min="4" max="5" width="12.28515625" style="35" customWidth="1"/>
    <col min="6" max="6" width="6.140625" style="35" customWidth="1"/>
    <col min="7" max="7" width="8.42578125" style="35" customWidth="1"/>
    <col min="8" max="8" width="12.28515625" style="35" customWidth="1"/>
    <col min="9" max="9" width="12.5703125" style="35" customWidth="1"/>
    <col min="10" max="10" width="9.7109375" style="35" customWidth="1"/>
    <col min="11" max="11" width="11.28515625" style="35" customWidth="1"/>
    <col min="12" max="12" width="11.140625" style="10" bestFit="1" customWidth="1"/>
    <col min="13" max="13" width="11.140625" style="10" customWidth="1"/>
    <col min="14" max="16384" width="9.140625" style="10"/>
  </cols>
  <sheetData>
    <row r="1" spans="1:13" ht="15.75" x14ac:dyDescent="0.25">
      <c r="A1" s="217" t="s">
        <v>1091</v>
      </c>
      <c r="B1" s="218"/>
      <c r="C1" s="436"/>
      <c r="D1" s="436"/>
      <c r="E1" s="436"/>
      <c r="F1" s="436"/>
      <c r="G1" s="436"/>
      <c r="H1" s="436"/>
      <c r="I1" s="436"/>
      <c r="J1" s="436"/>
      <c r="K1" s="436"/>
      <c r="L1" s="218"/>
      <c r="M1" s="218"/>
    </row>
    <row r="2" spans="1:13" ht="14.25" thickBot="1" x14ac:dyDescent="0.3">
      <c r="A2" s="218"/>
      <c r="B2" s="218"/>
      <c r="C2" s="436"/>
      <c r="D2" s="436"/>
      <c r="E2" s="436"/>
      <c r="F2" s="436"/>
      <c r="G2" s="436"/>
      <c r="H2" s="436"/>
      <c r="I2" s="436"/>
      <c r="J2" s="436"/>
      <c r="K2" s="436"/>
      <c r="L2" s="219"/>
      <c r="M2" s="442" t="s">
        <v>506</v>
      </c>
    </row>
    <row r="3" spans="1:13" ht="15" customHeight="1" x14ac:dyDescent="0.25">
      <c r="A3" s="1281" t="s">
        <v>479</v>
      </c>
      <c r="B3" s="1278" t="s">
        <v>484</v>
      </c>
      <c r="C3" s="1278"/>
      <c r="D3" s="1278"/>
      <c r="E3" s="1278"/>
      <c r="F3" s="1278"/>
      <c r="G3" s="1278"/>
      <c r="H3" s="1285" t="s">
        <v>992</v>
      </c>
      <c r="I3" s="1283" t="s">
        <v>486</v>
      </c>
      <c r="J3" s="1284"/>
      <c r="K3" s="443" t="s">
        <v>487</v>
      </c>
      <c r="L3" s="444" t="s">
        <v>485</v>
      </c>
      <c r="M3" s="1287" t="s">
        <v>1075</v>
      </c>
    </row>
    <row r="4" spans="1:13" ht="61.5" customHeight="1" x14ac:dyDescent="0.25">
      <c r="A4" s="1282"/>
      <c r="B4" s="1279"/>
      <c r="C4" s="1279"/>
      <c r="D4" s="1279"/>
      <c r="E4" s="1279"/>
      <c r="F4" s="1279"/>
      <c r="G4" s="1279"/>
      <c r="H4" s="1286"/>
      <c r="I4" s="445" t="s">
        <v>645</v>
      </c>
      <c r="J4" s="446" t="s">
        <v>1258</v>
      </c>
      <c r="K4" s="447" t="s">
        <v>488</v>
      </c>
      <c r="L4" s="448" t="s">
        <v>646</v>
      </c>
      <c r="M4" s="1288"/>
    </row>
    <row r="5" spans="1:13" ht="15.75" customHeight="1" x14ac:dyDescent="0.25">
      <c r="A5" s="449"/>
      <c r="B5" s="1280"/>
      <c r="C5" s="1280"/>
      <c r="D5" s="1280"/>
      <c r="E5" s="1280"/>
      <c r="F5" s="1280"/>
      <c r="G5" s="1280"/>
      <c r="H5" s="450" t="s">
        <v>557</v>
      </c>
      <c r="I5" s="451" t="s">
        <v>558</v>
      </c>
      <c r="J5" s="451" t="s">
        <v>559</v>
      </c>
      <c r="K5" s="451" t="s">
        <v>560</v>
      </c>
      <c r="L5" s="452" t="s">
        <v>647</v>
      </c>
      <c r="M5" s="1288"/>
    </row>
    <row r="6" spans="1:13" ht="13.5" x14ac:dyDescent="0.25">
      <c r="A6" s="453">
        <v>1</v>
      </c>
      <c r="B6" s="454" t="s">
        <v>648</v>
      </c>
      <c r="C6" s="455"/>
      <c r="D6" s="455"/>
      <c r="E6" s="455"/>
      <c r="F6" s="455"/>
      <c r="G6" s="456"/>
      <c r="H6" s="542">
        <f t="shared" ref="H6:M6" si="0">SUM(H7:H11)+H14+H15</f>
        <v>540399.30999999994</v>
      </c>
      <c r="I6" s="543">
        <f t="shared" si="0"/>
        <v>187289.00999999998</v>
      </c>
      <c r="J6" s="543">
        <f t="shared" si="0"/>
        <v>0.78</v>
      </c>
      <c r="K6" s="543">
        <f t="shared" si="0"/>
        <v>264024.853</v>
      </c>
      <c r="L6" s="544">
        <f>SUM(L7:L11)+L14+L15</f>
        <v>463663.46699999995</v>
      </c>
      <c r="M6" s="944">
        <f t="shared" si="0"/>
        <v>14018.49</v>
      </c>
    </row>
    <row r="7" spans="1:13" ht="13.5" x14ac:dyDescent="0.25">
      <c r="A7" s="457">
        <f t="shared" ref="A7:A15" si="1">A6+1</f>
        <v>2</v>
      </c>
      <c r="B7" s="458" t="s">
        <v>481</v>
      </c>
      <c r="C7" s="459" t="s">
        <v>489</v>
      </c>
      <c r="D7" s="460"/>
      <c r="E7" s="460"/>
      <c r="F7" s="460"/>
      <c r="G7" s="461"/>
      <c r="H7" s="545">
        <f>'11.a'!C3</f>
        <v>65.489999999999995</v>
      </c>
      <c r="I7" s="546">
        <f>'11.a'!C8</f>
        <v>0</v>
      </c>
      <c r="J7" s="546">
        <f>'11.a'!C4</f>
        <v>0</v>
      </c>
      <c r="K7" s="546">
        <f>'11.a'!C14</f>
        <v>0</v>
      </c>
      <c r="L7" s="547">
        <f t="shared" ref="L7:L15" si="2">H7+I7-K7</f>
        <v>65.489999999999995</v>
      </c>
      <c r="M7" s="941">
        <v>0</v>
      </c>
    </row>
    <row r="8" spans="1:13" ht="13.5" x14ac:dyDescent="0.25">
      <c r="A8" s="462">
        <f t="shared" si="1"/>
        <v>3</v>
      </c>
      <c r="B8" s="463"/>
      <c r="C8" s="464" t="s">
        <v>490</v>
      </c>
      <c r="D8" s="465"/>
      <c r="E8" s="465"/>
      <c r="F8" s="465"/>
      <c r="G8" s="466"/>
      <c r="H8" s="548">
        <f>'11.b'!C3</f>
        <v>265328.15999999997</v>
      </c>
      <c r="I8" s="549">
        <f>'11.b'!C19+0.01</f>
        <v>112954.5</v>
      </c>
      <c r="J8" s="550">
        <f>'11.b'!C5</f>
        <v>0.78</v>
      </c>
      <c r="K8" s="549">
        <f>'11.b'!C32</f>
        <v>206937.71</v>
      </c>
      <c r="L8" s="551">
        <f t="shared" si="2"/>
        <v>171344.94999999998</v>
      </c>
      <c r="M8" s="941">
        <v>13679.71</v>
      </c>
    </row>
    <row r="9" spans="1:13" ht="13.5" x14ac:dyDescent="0.25">
      <c r="A9" s="462">
        <f t="shared" si="1"/>
        <v>4</v>
      </c>
      <c r="B9" s="463"/>
      <c r="C9" s="464" t="s">
        <v>491</v>
      </c>
      <c r="D9" s="465"/>
      <c r="E9" s="465"/>
      <c r="F9" s="465"/>
      <c r="G9" s="466"/>
      <c r="H9" s="548">
        <f>'11.c'!C4</f>
        <v>31596.03</v>
      </c>
      <c r="I9" s="549">
        <f>'11.c'!C8</f>
        <v>12710.12</v>
      </c>
      <c r="J9" s="940">
        <v>0</v>
      </c>
      <c r="K9" s="549">
        <f>'11.c'!C9</f>
        <v>7919.05</v>
      </c>
      <c r="L9" s="551">
        <f t="shared" si="2"/>
        <v>36387.1</v>
      </c>
      <c r="M9" s="941">
        <v>0</v>
      </c>
    </row>
    <row r="10" spans="1:13" ht="13.5" x14ac:dyDescent="0.25">
      <c r="A10" s="462">
        <f t="shared" si="1"/>
        <v>5</v>
      </c>
      <c r="B10" s="463"/>
      <c r="C10" s="464" t="s">
        <v>492</v>
      </c>
      <c r="D10" s="465"/>
      <c r="E10" s="465"/>
      <c r="F10" s="465"/>
      <c r="G10" s="466"/>
      <c r="H10" s="548">
        <f>'11.d'!C3</f>
        <v>12999.27</v>
      </c>
      <c r="I10" s="549">
        <f>'11.d'!C9</f>
        <v>0</v>
      </c>
      <c r="J10" s="546">
        <f>'11.d'!C4</f>
        <v>0</v>
      </c>
      <c r="K10" s="549">
        <f>'11.d'!C15</f>
        <v>408.03</v>
      </c>
      <c r="L10" s="551">
        <f t="shared" si="2"/>
        <v>12591.24</v>
      </c>
      <c r="M10" s="942">
        <v>0</v>
      </c>
    </row>
    <row r="11" spans="1:13" ht="13.5" x14ac:dyDescent="0.25">
      <c r="A11" s="462">
        <f t="shared" si="1"/>
        <v>6</v>
      </c>
      <c r="B11" s="463"/>
      <c r="C11" s="464" t="s">
        <v>493</v>
      </c>
      <c r="D11" s="465"/>
      <c r="E11" s="465"/>
      <c r="F11" s="465"/>
      <c r="G11" s="466"/>
      <c r="H11" s="548">
        <f>'11.e'!F9</f>
        <v>20939.12</v>
      </c>
      <c r="I11" s="549">
        <f>'11.e'!F14</f>
        <v>9301.6699999999983</v>
      </c>
      <c r="J11" s="940">
        <v>0</v>
      </c>
      <c r="K11" s="549">
        <f>'11.e'!F19</f>
        <v>12597.472999999998</v>
      </c>
      <c r="L11" s="551">
        <f t="shared" si="2"/>
        <v>17643.316999999999</v>
      </c>
      <c r="M11" s="942">
        <v>0</v>
      </c>
    </row>
    <row r="12" spans="1:13" ht="13.5" x14ac:dyDescent="0.25">
      <c r="A12" s="462" t="s">
        <v>649</v>
      </c>
      <c r="B12" s="463"/>
      <c r="C12" s="464" t="s">
        <v>496</v>
      </c>
      <c r="D12" s="465" t="s">
        <v>497</v>
      </c>
      <c r="E12" s="465"/>
      <c r="F12" s="465"/>
      <c r="G12" s="466"/>
      <c r="H12" s="548">
        <f>'11.e'!F7</f>
        <v>17457.21</v>
      </c>
      <c r="I12" s="549">
        <f>'11.e'!F12</f>
        <v>6657.88</v>
      </c>
      <c r="J12" s="940">
        <v>0</v>
      </c>
      <c r="K12" s="549">
        <f>'11.e'!F17</f>
        <v>10147.449999999999</v>
      </c>
      <c r="L12" s="551">
        <f t="shared" si="2"/>
        <v>13967.640000000001</v>
      </c>
      <c r="M12" s="942">
        <v>0</v>
      </c>
    </row>
    <row r="13" spans="1:13" ht="13.5" x14ac:dyDescent="0.25">
      <c r="A13" s="462" t="s">
        <v>650</v>
      </c>
      <c r="B13" s="463"/>
      <c r="C13" s="464"/>
      <c r="D13" s="465" t="s">
        <v>498</v>
      </c>
      <c r="E13" s="465"/>
      <c r="F13" s="465"/>
      <c r="G13" s="466"/>
      <c r="H13" s="548">
        <f>'11.e'!F8</f>
        <v>1669.8</v>
      </c>
      <c r="I13" s="549">
        <f>'11.e'!F13</f>
        <v>2373.56</v>
      </c>
      <c r="J13" s="940">
        <v>0</v>
      </c>
      <c r="K13" s="549">
        <f>'11.e'!F18</f>
        <v>1855.8</v>
      </c>
      <c r="L13" s="551">
        <f t="shared" si="2"/>
        <v>2187.5599999999995</v>
      </c>
      <c r="M13" s="942">
        <v>0</v>
      </c>
    </row>
    <row r="14" spans="1:13" ht="13.5" x14ac:dyDescent="0.25">
      <c r="A14" s="462">
        <f>A11+1</f>
        <v>7</v>
      </c>
      <c r="B14" s="463"/>
      <c r="C14" s="464" t="s">
        <v>494</v>
      </c>
      <c r="D14" s="465"/>
      <c r="E14" s="465"/>
      <c r="F14" s="465"/>
      <c r="G14" s="466"/>
      <c r="H14" s="548">
        <f>'11.f'!C4</f>
        <v>0</v>
      </c>
      <c r="I14" s="549">
        <f>'11.f'!C5</f>
        <v>0</v>
      </c>
      <c r="J14" s="940">
        <v>0</v>
      </c>
      <c r="K14" s="549">
        <f>'11.f'!C11</f>
        <v>0</v>
      </c>
      <c r="L14" s="551">
        <f t="shared" si="2"/>
        <v>0</v>
      </c>
      <c r="M14" s="942">
        <v>0</v>
      </c>
    </row>
    <row r="15" spans="1:13" ht="14.25" thickBot="1" x14ac:dyDescent="0.3">
      <c r="A15" s="467">
        <f t="shared" si="1"/>
        <v>8</v>
      </c>
      <c r="B15" s="468"/>
      <c r="C15" s="469" t="s">
        <v>495</v>
      </c>
      <c r="D15" s="470"/>
      <c r="E15" s="470"/>
      <c r="F15" s="470"/>
      <c r="G15" s="471"/>
      <c r="H15" s="552">
        <f>'11.g'!C3</f>
        <v>209471.24</v>
      </c>
      <c r="I15" s="553">
        <f>'11.g'!C10</f>
        <v>52322.720000000001</v>
      </c>
      <c r="J15" s="553">
        <f>'11.g'!C5</f>
        <v>0</v>
      </c>
      <c r="K15" s="553">
        <f>'11.g'!C16</f>
        <v>36162.589999999997</v>
      </c>
      <c r="L15" s="554">
        <f t="shared" si="2"/>
        <v>225631.37</v>
      </c>
      <c r="M15" s="943">
        <v>338.78</v>
      </c>
    </row>
    <row r="16" spans="1:13" ht="13.5" x14ac:dyDescent="0.25">
      <c r="A16" s="219"/>
      <c r="B16" s="219"/>
      <c r="C16" s="472"/>
      <c r="D16" s="472"/>
      <c r="E16" s="472"/>
      <c r="F16" s="472"/>
      <c r="G16" s="472"/>
      <c r="H16" s="472"/>
      <c r="I16" s="472"/>
      <c r="J16" s="472"/>
      <c r="K16" s="472"/>
      <c r="L16" s="219"/>
      <c r="M16" s="219"/>
    </row>
    <row r="17" spans="1:13" ht="13.5" x14ac:dyDescent="0.25">
      <c r="A17" s="219" t="s">
        <v>630</v>
      </c>
      <c r="B17" s="219"/>
      <c r="C17" s="472"/>
      <c r="D17" s="472"/>
      <c r="E17" s="472"/>
      <c r="F17" s="472"/>
      <c r="G17" s="472"/>
      <c r="H17" s="472"/>
      <c r="I17" s="472"/>
      <c r="J17" s="472"/>
      <c r="K17" s="472"/>
      <c r="L17" s="219"/>
      <c r="M17" s="219"/>
    </row>
    <row r="18" spans="1:13" ht="13.5" x14ac:dyDescent="0.25">
      <c r="A18" s="219" t="s">
        <v>1076</v>
      </c>
      <c r="B18" s="219"/>
      <c r="C18" s="472"/>
      <c r="D18" s="472"/>
      <c r="E18" s="472"/>
      <c r="F18" s="472"/>
      <c r="G18" s="472"/>
      <c r="H18" s="472"/>
      <c r="I18" s="472"/>
      <c r="J18" s="472"/>
      <c r="K18" s="472"/>
      <c r="L18" s="219"/>
      <c r="M18" s="219"/>
    </row>
    <row r="19" spans="1:13" ht="13.5" x14ac:dyDescent="0.25">
      <c r="A19" s="473" t="s">
        <v>1242</v>
      </c>
      <c r="B19" s="474"/>
      <c r="C19" s="475"/>
      <c r="D19" s="475"/>
      <c r="E19" s="475"/>
      <c r="F19" s="476"/>
      <c r="G19" s="475"/>
      <c r="H19" s="475"/>
      <c r="I19" s="477"/>
      <c r="J19" s="477"/>
      <c r="K19" s="472"/>
      <c r="L19" s="219"/>
      <c r="M19" s="219"/>
    </row>
    <row r="20" spans="1:13" ht="13.5" x14ac:dyDescent="0.25">
      <c r="A20" s="478"/>
      <c r="B20" s="477"/>
      <c r="C20" s="477"/>
      <c r="D20" s="477"/>
      <c r="E20" s="477"/>
      <c r="F20" s="477"/>
      <c r="G20" s="477"/>
      <c r="H20" s="477"/>
      <c r="I20" s="477"/>
      <c r="J20" s="477"/>
      <c r="K20" s="472"/>
      <c r="L20" s="219"/>
      <c r="M20" s="219"/>
    </row>
    <row r="21" spans="1:13" ht="13.5" x14ac:dyDescent="0.25">
      <c r="A21" s="479" t="s">
        <v>660</v>
      </c>
      <c r="B21" s="480"/>
      <c r="C21" s="480"/>
      <c r="D21" s="477"/>
      <c r="E21" s="477"/>
      <c r="F21" s="478"/>
      <c r="G21" s="477"/>
      <c r="H21" s="477"/>
      <c r="I21" s="477"/>
      <c r="J21" s="477"/>
      <c r="K21" s="472"/>
      <c r="L21" s="219"/>
      <c r="M21" s="219"/>
    </row>
    <row r="22" spans="1:13" ht="13.5" x14ac:dyDescent="0.25">
      <c r="A22" s="219" t="s">
        <v>995</v>
      </c>
      <c r="B22" s="478"/>
      <c r="C22" s="478"/>
      <c r="D22" s="477"/>
      <c r="E22" s="477"/>
      <c r="F22" s="478"/>
      <c r="G22" s="477"/>
      <c r="H22" s="477"/>
      <c r="I22" s="477"/>
      <c r="J22" s="477"/>
      <c r="K22" s="472"/>
      <c r="L22" s="219"/>
      <c r="M22" s="219"/>
    </row>
    <row r="23" spans="1:13" ht="13.5" x14ac:dyDescent="0.25">
      <c r="A23" s="219" t="s">
        <v>996</v>
      </c>
      <c r="B23" s="478"/>
      <c r="C23" s="477"/>
      <c r="D23" s="477"/>
      <c r="E23" s="477"/>
      <c r="F23" s="477"/>
      <c r="G23" s="477"/>
      <c r="H23" s="477"/>
      <c r="I23" s="477"/>
      <c r="J23" s="477"/>
      <c r="K23" s="472"/>
      <c r="L23" s="219"/>
      <c r="M23" s="219"/>
    </row>
    <row r="26" spans="1:13" x14ac:dyDescent="0.25">
      <c r="A26" s="71"/>
      <c r="B26" s="71"/>
      <c r="C26" s="80"/>
      <c r="D26" s="80"/>
      <c r="E26" s="80"/>
      <c r="F26" s="80"/>
      <c r="G26" s="80"/>
      <c r="H26" s="80"/>
      <c r="I26" s="80"/>
      <c r="J26" s="80"/>
      <c r="K26" s="80"/>
      <c r="L26" s="71"/>
    </row>
    <row r="27" spans="1:13" x14ac:dyDescent="0.25">
      <c r="A27" s="71"/>
      <c r="B27" s="71"/>
      <c r="C27" s="80"/>
      <c r="D27" s="80"/>
      <c r="E27" s="80"/>
      <c r="F27" s="80"/>
      <c r="G27" s="80"/>
      <c r="H27" s="80"/>
      <c r="I27" s="80"/>
      <c r="J27" s="80"/>
      <c r="K27" s="80"/>
      <c r="L27" s="71"/>
    </row>
    <row r="28" spans="1:13" x14ac:dyDescent="0.25">
      <c r="A28" s="71"/>
      <c r="B28" s="71"/>
      <c r="C28" s="80"/>
      <c r="D28" s="80"/>
      <c r="E28" s="80"/>
      <c r="F28" s="80"/>
      <c r="G28" s="80"/>
      <c r="H28" s="80"/>
      <c r="I28" s="80"/>
      <c r="J28" s="80"/>
      <c r="K28" s="80"/>
      <c r="L28" s="71"/>
    </row>
    <row r="29" spans="1:13" x14ac:dyDescent="0.25">
      <c r="A29" s="71"/>
      <c r="B29" s="71"/>
      <c r="C29" s="80"/>
      <c r="D29" s="80"/>
      <c r="E29" s="80"/>
      <c r="F29" s="80"/>
      <c r="G29" s="80"/>
      <c r="H29" s="80"/>
      <c r="I29" s="80"/>
      <c r="J29" s="80"/>
      <c r="K29" s="80"/>
      <c r="L29" s="71"/>
    </row>
    <row r="30" spans="1:13" x14ac:dyDescent="0.25">
      <c r="A30" s="71"/>
      <c r="B30" s="71"/>
      <c r="C30" s="80"/>
      <c r="D30" s="80"/>
      <c r="E30" s="80"/>
      <c r="F30" s="80"/>
      <c r="G30" s="80"/>
      <c r="H30" s="80"/>
      <c r="I30" s="80"/>
      <c r="J30" s="80"/>
      <c r="K30" s="80"/>
      <c r="L30" s="71"/>
    </row>
    <row r="31" spans="1:13" x14ac:dyDescent="0.25">
      <c r="A31" s="71"/>
      <c r="B31" s="71"/>
      <c r="C31" s="80"/>
      <c r="D31" s="80"/>
      <c r="E31" s="80"/>
      <c r="F31" s="80"/>
      <c r="G31" s="80"/>
      <c r="H31" s="80"/>
      <c r="I31" s="80"/>
      <c r="J31" s="80"/>
      <c r="K31" s="80"/>
      <c r="L31" s="71"/>
    </row>
    <row r="32" spans="1:13" x14ac:dyDescent="0.25">
      <c r="A32" s="71"/>
      <c r="B32" s="71"/>
      <c r="C32" s="80"/>
      <c r="D32" s="80"/>
      <c r="E32" s="80"/>
      <c r="F32" s="80"/>
      <c r="G32" s="80"/>
      <c r="H32" s="80"/>
      <c r="I32" s="80"/>
      <c r="J32" s="80"/>
      <c r="K32" s="80"/>
      <c r="L32" s="71"/>
    </row>
    <row r="33" spans="1:12" x14ac:dyDescent="0.25">
      <c r="A33" s="71"/>
      <c r="B33" s="71"/>
      <c r="C33" s="80"/>
      <c r="D33" s="80"/>
      <c r="E33" s="80"/>
      <c r="F33" s="80"/>
      <c r="G33" s="80"/>
      <c r="H33" s="80"/>
      <c r="I33" s="80"/>
      <c r="J33" s="80"/>
      <c r="K33" s="80"/>
      <c r="L33" s="71"/>
    </row>
    <row r="34" spans="1:12" x14ac:dyDescent="0.25">
      <c r="A34" s="71"/>
      <c r="B34" s="71"/>
      <c r="C34" s="80"/>
      <c r="D34" s="80"/>
      <c r="E34" s="80"/>
      <c r="F34" s="80"/>
      <c r="G34" s="80"/>
      <c r="H34" s="80"/>
      <c r="I34" s="80"/>
      <c r="J34" s="80"/>
      <c r="K34" s="80"/>
      <c r="L34" s="71"/>
    </row>
    <row r="35" spans="1:12" x14ac:dyDescent="0.25">
      <c r="A35" s="71"/>
      <c r="B35" s="71"/>
      <c r="C35" s="80"/>
      <c r="D35" s="80"/>
      <c r="E35" s="80"/>
      <c r="F35" s="80"/>
      <c r="G35" s="80"/>
      <c r="H35" s="80"/>
      <c r="I35" s="80"/>
      <c r="J35" s="80"/>
      <c r="K35" s="80"/>
      <c r="L35" s="71"/>
    </row>
    <row r="36" spans="1:12" x14ac:dyDescent="0.25">
      <c r="A36" s="71"/>
      <c r="B36" s="71"/>
      <c r="C36" s="80"/>
      <c r="D36" s="80"/>
      <c r="E36" s="80"/>
      <c r="F36" s="80"/>
      <c r="G36" s="80"/>
      <c r="H36" s="80"/>
      <c r="I36" s="80"/>
      <c r="J36" s="80"/>
      <c r="K36" s="80"/>
      <c r="L36" s="71"/>
    </row>
    <row r="37" spans="1:12" x14ac:dyDescent="0.25">
      <c r="A37" s="71"/>
      <c r="B37" s="71"/>
      <c r="C37" s="80"/>
      <c r="D37" s="80"/>
      <c r="E37" s="80"/>
      <c r="F37" s="80"/>
      <c r="G37" s="80"/>
      <c r="H37" s="80"/>
      <c r="I37" s="80"/>
      <c r="J37" s="80"/>
      <c r="K37" s="80"/>
      <c r="L37" s="71"/>
    </row>
  </sheetData>
  <customSheetViews>
    <customSheetView guid="{2AF6EA2A-E5C5-45EB-B6C4-875AD1E4E056}" fitToPage="1">
      <selection activeCell="A2" sqref="A2"/>
      <pageMargins left="0.23622047244094491" right="0.23622047244094491" top="0.86614173228346458" bottom="0.98425196850393704" header="0.51181102362204722" footer="0.51181102362204722"/>
      <printOptions horizontalCentered="1"/>
      <pageSetup paperSize="9" orientation="landscape" cellComments="asDisplayed" horizontalDpi="300" verticalDpi="300" r:id="rId1"/>
      <headerFooter alignWithMargins="0"/>
    </customSheetView>
  </customSheetViews>
  <mergeCells count="5">
    <mergeCell ref="B3:G5"/>
    <mergeCell ref="A3:A4"/>
    <mergeCell ref="I3:J3"/>
    <mergeCell ref="H3:H4"/>
    <mergeCell ref="M3:M5"/>
  </mergeCells>
  <printOptions horizontalCentered="1"/>
  <pageMargins left="0.23622047244094491" right="0.23622047244094491" top="0.86614173228346458" bottom="0.98425196850393704" header="0.51181102362204722" footer="0.51181102362204722"/>
  <pageSetup paperSize="9" orientation="landscape" cellComments="asDisplayed" horizontalDpi="300" verticalDpi="300" r:id="rId2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7"/>
  <sheetViews>
    <sheetView zoomScaleNormal="100" workbookViewId="0">
      <selection activeCell="A18" sqref="A18:XFD132"/>
    </sheetView>
  </sheetViews>
  <sheetFormatPr defaultRowHeight="12.75" x14ac:dyDescent="0.25"/>
  <cols>
    <col min="1" max="1" width="14.42578125" style="10" customWidth="1"/>
    <col min="2" max="2" width="43.85546875" style="10" customWidth="1"/>
    <col min="3" max="3" width="20.42578125" style="35" customWidth="1"/>
    <col min="4" max="16384" width="9.140625" style="10"/>
  </cols>
  <sheetData>
    <row r="1" spans="1:4" ht="15.75" x14ac:dyDescent="0.25">
      <c r="A1" s="172" t="s">
        <v>1092</v>
      </c>
      <c r="B1" s="218"/>
      <c r="C1" s="472"/>
      <c r="D1" s="9"/>
    </row>
    <row r="2" spans="1:4" ht="14.25" thickBot="1" x14ac:dyDescent="0.3">
      <c r="A2" s="218"/>
      <c r="B2" s="218"/>
      <c r="C2" s="481" t="s">
        <v>499</v>
      </c>
      <c r="D2" s="9"/>
    </row>
    <row r="3" spans="1:4" ht="14.25" thickBot="1" x14ac:dyDescent="0.3">
      <c r="A3" s="1292" t="s">
        <v>519</v>
      </c>
      <c r="B3" s="1293"/>
      <c r="C3" s="482">
        <v>65.489999999999995</v>
      </c>
    </row>
    <row r="4" spans="1:4" ht="13.5" x14ac:dyDescent="0.25">
      <c r="A4" s="1289" t="s">
        <v>521</v>
      </c>
      <c r="B4" s="484" t="s">
        <v>993</v>
      </c>
      <c r="C4" s="492">
        <v>0</v>
      </c>
    </row>
    <row r="5" spans="1:4" ht="13.5" x14ac:dyDescent="0.25">
      <c r="A5" s="1290"/>
      <c r="B5" s="324" t="s">
        <v>522</v>
      </c>
      <c r="C5" s="493">
        <v>0</v>
      </c>
    </row>
    <row r="6" spans="1:4" ht="13.5" x14ac:dyDescent="0.25">
      <c r="A6" s="1290"/>
      <c r="B6" s="324" t="s">
        <v>523</v>
      </c>
      <c r="C6" s="493">
        <v>0</v>
      </c>
    </row>
    <row r="7" spans="1:4" ht="14.25" thickBot="1" x14ac:dyDescent="0.3">
      <c r="A7" s="1290"/>
      <c r="B7" s="324" t="s">
        <v>524</v>
      </c>
      <c r="C7" s="493">
        <v>0</v>
      </c>
    </row>
    <row r="8" spans="1:4" ht="14.25" thickBot="1" x14ac:dyDescent="0.3">
      <c r="A8" s="1291"/>
      <c r="B8" s="488" t="s">
        <v>503</v>
      </c>
      <c r="C8" s="494">
        <f>SUM(C4:C7)</f>
        <v>0</v>
      </c>
    </row>
    <row r="9" spans="1:4" ht="13.5" x14ac:dyDescent="0.25">
      <c r="A9" s="1289" t="s">
        <v>525</v>
      </c>
      <c r="B9" s="484" t="s">
        <v>526</v>
      </c>
      <c r="C9" s="492">
        <v>0</v>
      </c>
    </row>
    <row r="10" spans="1:4" ht="13.5" x14ac:dyDescent="0.25">
      <c r="A10" s="1290"/>
      <c r="B10" s="324" t="s">
        <v>527</v>
      </c>
      <c r="C10" s="493">
        <v>0</v>
      </c>
    </row>
    <row r="11" spans="1:4" ht="13.5" x14ac:dyDescent="0.25">
      <c r="A11" s="1290"/>
      <c r="B11" s="324" t="s">
        <v>528</v>
      </c>
      <c r="C11" s="493">
        <v>0</v>
      </c>
    </row>
    <row r="12" spans="1:4" ht="13.5" x14ac:dyDescent="0.25">
      <c r="A12" s="1290"/>
      <c r="B12" s="324" t="s">
        <v>529</v>
      </c>
      <c r="C12" s="493">
        <v>0</v>
      </c>
    </row>
    <row r="13" spans="1:4" ht="14.25" thickBot="1" x14ac:dyDescent="0.3">
      <c r="A13" s="1290"/>
      <c r="B13" s="489" t="s">
        <v>1077</v>
      </c>
      <c r="C13" s="495">
        <v>0</v>
      </c>
    </row>
    <row r="14" spans="1:4" ht="14.25" thickBot="1" x14ac:dyDescent="0.3">
      <c r="A14" s="1291"/>
      <c r="B14" s="488" t="s">
        <v>503</v>
      </c>
      <c r="C14" s="494">
        <f>SUM(C9:C13)</f>
        <v>0</v>
      </c>
    </row>
    <row r="15" spans="1:4" ht="14.25" thickBot="1" x14ac:dyDescent="0.3">
      <c r="A15" s="1294" t="s">
        <v>520</v>
      </c>
      <c r="B15" s="1295"/>
      <c r="C15" s="494">
        <f>C3+C8-C14</f>
        <v>65.489999999999995</v>
      </c>
    </row>
    <row r="16" spans="1:4" ht="13.5" x14ac:dyDescent="0.25">
      <c r="A16" s="979"/>
      <c r="B16" s="979"/>
      <c r="C16" s="532"/>
    </row>
    <row r="17" spans="1:5" x14ac:dyDescent="0.25">
      <c r="A17" s="9"/>
      <c r="B17" s="9"/>
      <c r="C17" s="34"/>
      <c r="D17" s="9"/>
      <c r="E17" s="9"/>
    </row>
  </sheetData>
  <customSheetViews>
    <customSheetView guid="{2AF6EA2A-E5C5-45EB-B6C4-875AD1E4E056}">
      <selection activeCell="A2" sqref="A2"/>
      <pageMargins left="0.78740157480314965" right="0.78740157480314965" top="0.98425196850393704" bottom="0.98425196850393704" header="0.51181102362204722" footer="0.51181102362204722"/>
      <printOptions horizontalCentered="1"/>
      <pageSetup paperSize="9" orientation="landscape" r:id="rId1"/>
      <headerFooter alignWithMargins="0"/>
    </customSheetView>
  </customSheetViews>
  <mergeCells count="4">
    <mergeCell ref="A4:A8"/>
    <mergeCell ref="A9:A14"/>
    <mergeCell ref="A3:B3"/>
    <mergeCell ref="A15:B15"/>
  </mergeCells>
  <printOptions horizontalCentered="1"/>
  <pageMargins left="0.78740157480314965" right="0.78740157480314965" top="0.98425196850393704" bottom="0.98425196850393704" header="0.51181102362204722" footer="0.51181102362204722"/>
  <pageSetup paperSize="9" orientation="portrait" r:id="rId2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5"/>
  <sheetViews>
    <sheetView zoomScaleNormal="100" workbookViewId="0">
      <selection activeCell="C2" sqref="C2"/>
    </sheetView>
  </sheetViews>
  <sheetFormatPr defaultRowHeight="12.75" x14ac:dyDescent="0.2"/>
  <cols>
    <col min="1" max="1" width="10.5703125" style="23" customWidth="1"/>
    <col min="2" max="2" width="43.5703125" style="23" customWidth="1"/>
    <col min="3" max="3" width="17" style="37" customWidth="1"/>
    <col min="4" max="4" width="9.140625" style="23"/>
    <col min="5" max="5" width="10" style="23" bestFit="1" customWidth="1"/>
    <col min="6" max="16384" width="9.140625" style="23"/>
  </cols>
  <sheetData>
    <row r="1" spans="1:6" ht="13.5" customHeight="1" x14ac:dyDescent="0.25">
      <c r="A1" s="496" t="s">
        <v>1093</v>
      </c>
      <c r="B1" s="220"/>
      <c r="C1" s="497"/>
      <c r="D1" s="25"/>
      <c r="E1" s="25"/>
      <c r="F1" s="25"/>
    </row>
    <row r="2" spans="1:6" ht="13.5" customHeight="1" thickBot="1" x14ac:dyDescent="0.3">
      <c r="A2" s="220"/>
      <c r="B2" s="220"/>
      <c r="C2" s="498" t="s">
        <v>506</v>
      </c>
      <c r="D2" s="25"/>
      <c r="E2" s="25"/>
      <c r="F2" s="25"/>
    </row>
    <row r="3" spans="1:6" ht="16.5" customHeight="1" thickBot="1" x14ac:dyDescent="0.25">
      <c r="A3" s="1294" t="s">
        <v>519</v>
      </c>
      <c r="B3" s="1301"/>
      <c r="C3" s="499">
        <v>265328.15999999997</v>
      </c>
    </row>
    <row r="4" spans="1:6" ht="12.75" customHeight="1" x14ac:dyDescent="0.2">
      <c r="A4" s="1296" t="s">
        <v>521</v>
      </c>
      <c r="B4" s="599" t="s">
        <v>530</v>
      </c>
      <c r="C4" s="600">
        <v>31230.52</v>
      </c>
    </row>
    <row r="5" spans="1:6" ht="12.75" customHeight="1" x14ac:dyDescent="0.2">
      <c r="A5" s="1297"/>
      <c r="B5" s="601" t="s">
        <v>994</v>
      </c>
      <c r="C5" s="511">
        <v>0.78</v>
      </c>
    </row>
    <row r="6" spans="1:6" ht="12.75" customHeight="1" x14ac:dyDescent="0.2">
      <c r="A6" s="1297"/>
      <c r="B6" s="601" t="s">
        <v>972</v>
      </c>
      <c r="C6" s="511">
        <v>0</v>
      </c>
    </row>
    <row r="7" spans="1:6" ht="12.75" customHeight="1" x14ac:dyDescent="0.2">
      <c r="A7" s="1297"/>
      <c r="B7" s="601" t="s">
        <v>531</v>
      </c>
      <c r="C7" s="511">
        <v>0</v>
      </c>
    </row>
    <row r="8" spans="1:6" ht="12.75" customHeight="1" x14ac:dyDescent="0.25">
      <c r="A8" s="1297"/>
      <c r="B8" s="601" t="s">
        <v>532</v>
      </c>
      <c r="C8" s="602">
        <v>137.72999999999999</v>
      </c>
    </row>
    <row r="9" spans="1:6" ht="12.75" customHeight="1" x14ac:dyDescent="0.2">
      <c r="A9" s="1297"/>
      <c r="B9" s="601" t="s">
        <v>1084</v>
      </c>
      <c r="C9" s="511">
        <f>SUM(C10:C14)</f>
        <v>78010.460000000006</v>
      </c>
    </row>
    <row r="10" spans="1:6" ht="13.5" customHeight="1" x14ac:dyDescent="0.2">
      <c r="A10" s="1297"/>
      <c r="B10" s="503" t="s">
        <v>1078</v>
      </c>
      <c r="C10" s="606">
        <v>11357</v>
      </c>
    </row>
    <row r="11" spans="1:6" ht="12.75" customHeight="1" x14ac:dyDescent="0.2">
      <c r="A11" s="1297"/>
      <c r="B11" s="503" t="s">
        <v>1079</v>
      </c>
      <c r="C11" s="606">
        <v>13165.59</v>
      </c>
    </row>
    <row r="12" spans="1:6" ht="12.75" customHeight="1" x14ac:dyDescent="0.2">
      <c r="A12" s="1297"/>
      <c r="B12" s="503" t="s">
        <v>1080</v>
      </c>
      <c r="C12" s="606">
        <v>34646.04</v>
      </c>
    </row>
    <row r="13" spans="1:6" ht="12.75" customHeight="1" x14ac:dyDescent="0.2">
      <c r="A13" s="1297"/>
      <c r="B13" s="503" t="s">
        <v>1100</v>
      </c>
      <c r="C13" s="606">
        <v>17052.11</v>
      </c>
    </row>
    <row r="14" spans="1:6" ht="12.75" customHeight="1" x14ac:dyDescent="0.2">
      <c r="A14" s="1297"/>
      <c r="B14" s="503" t="s">
        <v>1081</v>
      </c>
      <c r="C14" s="606">
        <v>1789.72</v>
      </c>
    </row>
    <row r="15" spans="1:6" ht="12.75" customHeight="1" x14ac:dyDescent="0.25">
      <c r="A15" s="1297"/>
      <c r="B15" s="504" t="s">
        <v>533</v>
      </c>
      <c r="C15" s="607">
        <f>SUM(C16:C18)</f>
        <v>3575</v>
      </c>
    </row>
    <row r="16" spans="1:6" ht="12.75" customHeight="1" x14ac:dyDescent="0.2">
      <c r="A16" s="1297"/>
      <c r="B16" s="503" t="s">
        <v>534</v>
      </c>
      <c r="C16" s="606">
        <v>0</v>
      </c>
    </row>
    <row r="17" spans="1:3" ht="12.75" customHeight="1" x14ac:dyDescent="0.2">
      <c r="A17" s="1297"/>
      <c r="B17" s="505" t="s">
        <v>535</v>
      </c>
      <c r="C17" s="606">
        <v>3575</v>
      </c>
    </row>
    <row r="18" spans="1:3" ht="12.75" customHeight="1" thickBot="1" x14ac:dyDescent="0.25">
      <c r="A18" s="1297"/>
      <c r="B18" s="503" t="s">
        <v>536</v>
      </c>
      <c r="C18" s="512">
        <v>0</v>
      </c>
    </row>
    <row r="19" spans="1:3" s="24" customFormat="1" ht="15.75" customHeight="1" thickBot="1" x14ac:dyDescent="0.25">
      <c r="A19" s="1298"/>
      <c r="B19" s="603" t="s">
        <v>504</v>
      </c>
      <c r="C19" s="605">
        <f>C4+C5+C6+C7+C8+C9+C15</f>
        <v>112954.49</v>
      </c>
    </row>
    <row r="20" spans="1:3" ht="12.75" customHeight="1" x14ac:dyDescent="0.2">
      <c r="A20" s="1299" t="s">
        <v>525</v>
      </c>
      <c r="B20" s="506" t="s">
        <v>594</v>
      </c>
      <c r="C20" s="513">
        <f>SUM(C21:C26)</f>
        <v>205924.78</v>
      </c>
    </row>
    <row r="21" spans="1:3" ht="12.75" customHeight="1" x14ac:dyDescent="0.2">
      <c r="A21" s="1299"/>
      <c r="B21" s="507" t="s">
        <v>669</v>
      </c>
      <c r="C21" s="514">
        <f>42151.76+56790.1</f>
        <v>98941.86</v>
      </c>
    </row>
    <row r="22" spans="1:3" ht="12.75" customHeight="1" x14ac:dyDescent="0.2">
      <c r="A22" s="1299"/>
      <c r="B22" s="508" t="s">
        <v>537</v>
      </c>
      <c r="C22" s="515">
        <v>101855.07</v>
      </c>
    </row>
    <row r="23" spans="1:3" ht="12.75" customHeight="1" x14ac:dyDescent="0.2">
      <c r="A23" s="1299"/>
      <c r="B23" s="508" t="s">
        <v>538</v>
      </c>
      <c r="C23" s="515">
        <v>0</v>
      </c>
    </row>
    <row r="24" spans="1:3" ht="12.75" customHeight="1" x14ac:dyDescent="0.2">
      <c r="A24" s="1299"/>
      <c r="B24" s="508" t="s">
        <v>1085</v>
      </c>
      <c r="C24" s="515">
        <v>5082.42</v>
      </c>
    </row>
    <row r="25" spans="1:3" ht="12.75" customHeight="1" x14ac:dyDescent="0.2">
      <c r="A25" s="1299"/>
      <c r="B25" s="508" t="s">
        <v>1082</v>
      </c>
      <c r="C25" s="515">
        <v>45.43</v>
      </c>
    </row>
    <row r="26" spans="1:3" ht="12.75" customHeight="1" x14ac:dyDescent="0.2">
      <c r="A26" s="1299"/>
      <c r="B26" s="508" t="s">
        <v>1083</v>
      </c>
      <c r="C26" s="515">
        <v>0</v>
      </c>
    </row>
    <row r="27" spans="1:3" ht="12.75" customHeight="1" x14ac:dyDescent="0.2">
      <c r="A27" s="1299"/>
      <c r="B27" s="509" t="s">
        <v>1086</v>
      </c>
      <c r="C27" s="516">
        <v>0</v>
      </c>
    </row>
    <row r="28" spans="1:3" ht="12.75" customHeight="1" x14ac:dyDescent="0.2">
      <c r="A28" s="1299"/>
      <c r="B28" s="510" t="s">
        <v>539</v>
      </c>
      <c r="C28" s="517">
        <f>SUM(C29:C31)</f>
        <v>1012.93</v>
      </c>
    </row>
    <row r="29" spans="1:3" ht="12.75" customHeight="1" x14ac:dyDescent="0.2">
      <c r="A29" s="1299"/>
      <c r="B29" s="503" t="s">
        <v>540</v>
      </c>
      <c r="C29" s="356">
        <v>0</v>
      </c>
    </row>
    <row r="30" spans="1:3" ht="12.75" customHeight="1" x14ac:dyDescent="0.2">
      <c r="A30" s="1299"/>
      <c r="B30" s="503" t="s">
        <v>541</v>
      </c>
      <c r="C30" s="356">
        <v>1012.93</v>
      </c>
    </row>
    <row r="31" spans="1:3" ht="12.75" customHeight="1" thickBot="1" x14ac:dyDescent="0.25">
      <c r="A31" s="1299"/>
      <c r="B31" s="503" t="s">
        <v>542</v>
      </c>
      <c r="C31" s="356">
        <v>0</v>
      </c>
    </row>
    <row r="32" spans="1:3" ht="14.25" thickBot="1" x14ac:dyDescent="0.25">
      <c r="A32" s="1300"/>
      <c r="B32" s="603" t="s">
        <v>503</v>
      </c>
      <c r="C32" s="604">
        <f>C20+C27+C28</f>
        <v>206937.71</v>
      </c>
    </row>
    <row r="33" spans="1:5" ht="18.75" customHeight="1" thickBot="1" x14ac:dyDescent="0.25">
      <c r="A33" s="1294" t="s">
        <v>520</v>
      </c>
      <c r="B33" s="1301"/>
      <c r="C33" s="518">
        <f>C3+C19-C32</f>
        <v>171344.93999999997</v>
      </c>
    </row>
    <row r="34" spans="1:5" ht="12.75" customHeight="1" x14ac:dyDescent="0.2">
      <c r="B34" s="25"/>
      <c r="C34" s="36"/>
      <c r="D34" s="25"/>
      <c r="E34" s="25"/>
    </row>
    <row r="35" spans="1:5" x14ac:dyDescent="0.2">
      <c r="E35" s="37"/>
    </row>
  </sheetData>
  <sheetProtection insertRows="0" deleteRows="0"/>
  <customSheetViews>
    <customSheetView guid="{2AF6EA2A-E5C5-45EB-B6C4-875AD1E4E056}" fitToPage="1">
      <selection activeCell="A2" sqref="A2"/>
      <pageMargins left="0.24" right="0.24" top="0.71" bottom="0.72" header="0.51181102362204722" footer="0.51181102362204722"/>
      <printOptions horizontalCentered="1"/>
      <pageSetup paperSize="9" orientation="landscape" horizontalDpi="300" verticalDpi="300" r:id="rId1"/>
      <headerFooter alignWithMargins="0"/>
    </customSheetView>
  </customSheetViews>
  <mergeCells count="4">
    <mergeCell ref="A4:A19"/>
    <mergeCell ref="A20:A32"/>
    <mergeCell ref="A3:B3"/>
    <mergeCell ref="A33:B33"/>
  </mergeCells>
  <printOptions horizontalCentered="1"/>
  <pageMargins left="0.24" right="0.24" top="0.71" bottom="0.72" header="0.51181102362204722" footer="0.51181102362204722"/>
  <pageSetup paperSize="9" orientation="landscape" horizontalDpi="300" verticalDpi="300" r:id="rId2"/>
  <headerFooter alignWithMargins="0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8"/>
  <sheetViews>
    <sheetView zoomScale="70" zoomScaleNormal="70" workbookViewId="0">
      <pane ySplit="5" topLeftCell="A6" activePane="bottomLeft" state="frozenSplit"/>
      <selection pane="bottomLeft" activeCell="A96" sqref="A96"/>
    </sheetView>
  </sheetViews>
  <sheetFormatPr defaultRowHeight="12.75" x14ac:dyDescent="0.25"/>
  <cols>
    <col min="1" max="1" width="60.42578125" style="22" customWidth="1"/>
    <col min="2" max="2" width="13.85546875" style="68" customWidth="1"/>
    <col min="3" max="3" width="9.140625" style="68"/>
    <col min="4" max="4" width="12.5703125" style="81" customWidth="1"/>
    <col min="5" max="5" width="15.140625" style="81" customWidth="1"/>
    <col min="6" max="16384" width="9.140625" style="20"/>
  </cols>
  <sheetData>
    <row r="1" spans="1:5" ht="15.75" x14ac:dyDescent="0.25">
      <c r="A1" s="1012" t="s">
        <v>1017</v>
      </c>
      <c r="B1" s="1012"/>
      <c r="C1" s="1012"/>
      <c r="D1" s="1012"/>
      <c r="E1" s="1012"/>
    </row>
    <row r="2" spans="1:5" ht="12.75" customHeight="1" thickBot="1" x14ac:dyDescent="0.3">
      <c r="A2" s="1013"/>
      <c r="B2" s="1013"/>
      <c r="C2" s="1013"/>
      <c r="D2" s="1013"/>
      <c r="E2" s="1013"/>
    </row>
    <row r="3" spans="1:5" ht="27.95" customHeight="1" thickBot="1" x14ac:dyDescent="0.3">
      <c r="A3" s="1014" t="s">
        <v>1018</v>
      </c>
      <c r="B3" s="1015"/>
      <c r="C3" s="1015"/>
      <c r="D3" s="1015"/>
      <c r="E3" s="1016"/>
    </row>
    <row r="4" spans="1:5" ht="15" customHeight="1" thickBot="1" x14ac:dyDescent="0.3">
      <c r="A4" s="988" t="s">
        <v>1019</v>
      </c>
      <c r="B4" s="989"/>
      <c r="C4" s="989"/>
      <c r="D4" s="989"/>
      <c r="E4" s="990"/>
    </row>
    <row r="5" spans="1:5" s="67" customFormat="1" ht="40.5" customHeight="1" thickBot="1" x14ac:dyDescent="0.3">
      <c r="A5" s="232" t="s">
        <v>1020</v>
      </c>
      <c r="B5" s="233" t="s">
        <v>1021</v>
      </c>
      <c r="C5" s="234" t="s">
        <v>1022</v>
      </c>
      <c r="D5" s="235" t="s">
        <v>1023</v>
      </c>
      <c r="E5" s="236" t="s">
        <v>1024</v>
      </c>
    </row>
    <row r="6" spans="1:5" s="67" customFormat="1" ht="12.75" customHeight="1" x14ac:dyDescent="0.25">
      <c r="A6" s="237" t="s">
        <v>381</v>
      </c>
      <c r="B6" s="1017"/>
      <c r="C6" s="1018"/>
      <c r="D6" s="238" t="s">
        <v>584</v>
      </c>
      <c r="E6" s="239" t="s">
        <v>505</v>
      </c>
    </row>
    <row r="7" spans="1:5" ht="13.5" x14ac:dyDescent="0.25">
      <c r="A7" s="240" t="s">
        <v>382</v>
      </c>
      <c r="B7" s="241" t="s">
        <v>383</v>
      </c>
      <c r="C7" s="242" t="s">
        <v>3</v>
      </c>
      <c r="D7" s="243">
        <f>SUM(D8:D11)</f>
        <v>149425.59</v>
      </c>
      <c r="E7" s="244">
        <f>SUM(E8:E11)</f>
        <v>29698.44</v>
      </c>
    </row>
    <row r="8" spans="1:5" ht="13.5" x14ac:dyDescent="0.25">
      <c r="A8" s="245" t="s">
        <v>384</v>
      </c>
      <c r="B8" s="246">
        <v>501</v>
      </c>
      <c r="C8" s="247" t="s">
        <v>6</v>
      </c>
      <c r="D8" s="248">
        <v>108953.39</v>
      </c>
      <c r="E8" s="249">
        <v>26318.67</v>
      </c>
    </row>
    <row r="9" spans="1:5" ht="13.5" x14ac:dyDescent="0.25">
      <c r="A9" s="245" t="s">
        <v>385</v>
      </c>
      <c r="B9" s="246">
        <v>502</v>
      </c>
      <c r="C9" s="247" t="s">
        <v>9</v>
      </c>
      <c r="D9" s="248">
        <v>39943.32</v>
      </c>
      <c r="E9" s="249">
        <v>3247.34</v>
      </c>
    </row>
    <row r="10" spans="1:5" ht="13.5" x14ac:dyDescent="0.25">
      <c r="A10" s="245" t="s">
        <v>386</v>
      </c>
      <c r="B10" s="246">
        <v>503</v>
      </c>
      <c r="C10" s="247" t="s">
        <v>12</v>
      </c>
      <c r="D10" s="248">
        <v>0</v>
      </c>
      <c r="E10" s="249">
        <v>0</v>
      </c>
    </row>
    <row r="11" spans="1:5" ht="13.5" x14ac:dyDescent="0.25">
      <c r="A11" s="245" t="s">
        <v>387</v>
      </c>
      <c r="B11" s="246">
        <v>504</v>
      </c>
      <c r="C11" s="247" t="s">
        <v>15</v>
      </c>
      <c r="D11" s="248">
        <v>528.88</v>
      </c>
      <c r="E11" s="249">
        <v>132.43</v>
      </c>
    </row>
    <row r="12" spans="1:5" ht="13.5" x14ac:dyDescent="0.25">
      <c r="A12" s="245" t="s">
        <v>388</v>
      </c>
      <c r="B12" s="246" t="s">
        <v>389</v>
      </c>
      <c r="C12" s="247" t="s">
        <v>18</v>
      </c>
      <c r="D12" s="250">
        <f>SUM(D13:D16)</f>
        <v>150842.53</v>
      </c>
      <c r="E12" s="251">
        <f>SUM(E13:E16)</f>
        <v>6483.84</v>
      </c>
    </row>
    <row r="13" spans="1:5" ht="13.5" x14ac:dyDescent="0.25">
      <c r="A13" s="245" t="s">
        <v>390</v>
      </c>
      <c r="B13" s="246">
        <v>511</v>
      </c>
      <c r="C13" s="247" t="s">
        <v>21</v>
      </c>
      <c r="D13" s="248">
        <v>13177.55</v>
      </c>
      <c r="E13" s="249">
        <v>455.88</v>
      </c>
    </row>
    <row r="14" spans="1:5" ht="13.5" x14ac:dyDescent="0.25">
      <c r="A14" s="245" t="s">
        <v>391</v>
      </c>
      <c r="B14" s="246">
        <v>512</v>
      </c>
      <c r="C14" s="247" t="s">
        <v>24</v>
      </c>
      <c r="D14" s="248">
        <v>23656.89</v>
      </c>
      <c r="E14" s="249">
        <v>333.21</v>
      </c>
    </row>
    <row r="15" spans="1:5" ht="13.5" x14ac:dyDescent="0.25">
      <c r="A15" s="245" t="s">
        <v>392</v>
      </c>
      <c r="B15" s="246">
        <v>513</v>
      </c>
      <c r="C15" s="247" t="s">
        <v>27</v>
      </c>
      <c r="D15" s="248">
        <v>2792.24</v>
      </c>
      <c r="E15" s="249">
        <v>187.95</v>
      </c>
    </row>
    <row r="16" spans="1:5" ht="13.5" x14ac:dyDescent="0.25">
      <c r="A16" s="245" t="s">
        <v>393</v>
      </c>
      <c r="B16" s="246">
        <v>518</v>
      </c>
      <c r="C16" s="247" t="s">
        <v>30</v>
      </c>
      <c r="D16" s="248">
        <v>111215.85</v>
      </c>
      <c r="E16" s="249">
        <v>5506.8</v>
      </c>
    </row>
    <row r="17" spans="1:5" ht="13.5" x14ac:dyDescent="0.25">
      <c r="A17" s="245" t="s">
        <v>394</v>
      </c>
      <c r="B17" s="246" t="s">
        <v>395</v>
      </c>
      <c r="C17" s="247" t="s">
        <v>33</v>
      </c>
      <c r="D17" s="250">
        <f>SUM(D18:D22)</f>
        <v>837944.89</v>
      </c>
      <c r="E17" s="251">
        <f>SUM(E18:E22)</f>
        <v>18939.759999999998</v>
      </c>
    </row>
    <row r="18" spans="1:5" ht="13.5" x14ac:dyDescent="0.25">
      <c r="A18" s="245" t="s">
        <v>396</v>
      </c>
      <c r="B18" s="246">
        <v>521</v>
      </c>
      <c r="C18" s="247" t="s">
        <v>36</v>
      </c>
      <c r="D18" s="248">
        <v>551354.11</v>
      </c>
      <c r="E18" s="249">
        <v>14373.35</v>
      </c>
    </row>
    <row r="19" spans="1:5" ht="13.5" x14ac:dyDescent="0.25">
      <c r="A19" s="245" t="s">
        <v>397</v>
      </c>
      <c r="B19" s="246">
        <v>524</v>
      </c>
      <c r="C19" s="247" t="s">
        <v>39</v>
      </c>
      <c r="D19" s="248">
        <v>181005.42</v>
      </c>
      <c r="E19" s="249">
        <v>4562.6099999999997</v>
      </c>
    </row>
    <row r="20" spans="1:5" ht="13.5" x14ac:dyDescent="0.25">
      <c r="A20" s="245" t="s">
        <v>398</v>
      </c>
      <c r="B20" s="246">
        <v>525</v>
      </c>
      <c r="C20" s="247" t="s">
        <v>42</v>
      </c>
      <c r="D20" s="248">
        <v>0</v>
      </c>
      <c r="E20" s="249">
        <v>0</v>
      </c>
    </row>
    <row r="21" spans="1:5" ht="13.5" x14ac:dyDescent="0.25">
      <c r="A21" s="245" t="s">
        <v>399</v>
      </c>
      <c r="B21" s="246">
        <v>527</v>
      </c>
      <c r="C21" s="247" t="s">
        <v>45</v>
      </c>
      <c r="D21" s="248">
        <v>91.76</v>
      </c>
      <c r="E21" s="249">
        <v>0</v>
      </c>
    </row>
    <row r="22" spans="1:5" ht="13.5" x14ac:dyDescent="0.25">
      <c r="A22" s="245" t="s">
        <v>400</v>
      </c>
      <c r="B22" s="246">
        <v>528</v>
      </c>
      <c r="C22" s="247" t="s">
        <v>48</v>
      </c>
      <c r="D22" s="248">
        <v>105493.6</v>
      </c>
      <c r="E22" s="249">
        <v>3.8</v>
      </c>
    </row>
    <row r="23" spans="1:5" ht="13.5" x14ac:dyDescent="0.25">
      <c r="A23" s="245" t="s">
        <v>401</v>
      </c>
      <c r="B23" s="246" t="s">
        <v>402</v>
      </c>
      <c r="C23" s="247" t="s">
        <v>51</v>
      </c>
      <c r="D23" s="250">
        <f>SUM(D24:D26)</f>
        <v>903.7</v>
      </c>
      <c r="E23" s="251">
        <f>SUM(E24:E26)</f>
        <v>41.050000000000004</v>
      </c>
    </row>
    <row r="24" spans="1:5" ht="13.5" x14ac:dyDescent="0.25">
      <c r="A24" s="245" t="s">
        <v>403</v>
      </c>
      <c r="B24" s="246">
        <v>531</v>
      </c>
      <c r="C24" s="247" t="s">
        <v>54</v>
      </c>
      <c r="D24" s="248">
        <v>197.43</v>
      </c>
      <c r="E24" s="249">
        <v>0.2</v>
      </c>
    </row>
    <row r="25" spans="1:5" ht="13.5" x14ac:dyDescent="0.25">
      <c r="A25" s="245" t="s">
        <v>404</v>
      </c>
      <c r="B25" s="246">
        <v>532</v>
      </c>
      <c r="C25" s="247" t="s">
        <v>57</v>
      </c>
      <c r="D25" s="248">
        <v>132.28</v>
      </c>
      <c r="E25" s="249">
        <v>0</v>
      </c>
    </row>
    <row r="26" spans="1:5" ht="13.5" x14ac:dyDescent="0.25">
      <c r="A26" s="245" t="s">
        <v>405</v>
      </c>
      <c r="B26" s="246">
        <v>538</v>
      </c>
      <c r="C26" s="247" t="s">
        <v>60</v>
      </c>
      <c r="D26" s="248">
        <v>573.99</v>
      </c>
      <c r="E26" s="249">
        <v>40.85</v>
      </c>
    </row>
    <row r="27" spans="1:5" ht="13.5" x14ac:dyDescent="0.25">
      <c r="A27" s="245" t="s">
        <v>406</v>
      </c>
      <c r="B27" s="246" t="s">
        <v>407</v>
      </c>
      <c r="C27" s="247" t="s">
        <v>63</v>
      </c>
      <c r="D27" s="250">
        <f>SUM(D28:D35)</f>
        <v>110911.65999999999</v>
      </c>
      <c r="E27" s="251">
        <f>SUM(E28:E35)</f>
        <v>3074.9700000000003</v>
      </c>
    </row>
    <row r="28" spans="1:5" ht="13.5" x14ac:dyDescent="0.25">
      <c r="A28" s="245" t="s">
        <v>408</v>
      </c>
      <c r="B28" s="246">
        <v>541</v>
      </c>
      <c r="C28" s="247" t="s">
        <v>66</v>
      </c>
      <c r="D28" s="248">
        <v>2.68</v>
      </c>
      <c r="E28" s="249">
        <v>0</v>
      </c>
    </row>
    <row r="29" spans="1:5" ht="13.5" x14ac:dyDescent="0.25">
      <c r="A29" s="245" t="s">
        <v>409</v>
      </c>
      <c r="B29" s="246">
        <v>542</v>
      </c>
      <c r="C29" s="247" t="s">
        <v>69</v>
      </c>
      <c r="D29" s="248">
        <v>257.37</v>
      </c>
      <c r="E29" s="249">
        <v>0</v>
      </c>
    </row>
    <row r="30" spans="1:5" ht="13.5" x14ac:dyDescent="0.25">
      <c r="A30" s="245" t="s">
        <v>410</v>
      </c>
      <c r="B30" s="246">
        <v>543</v>
      </c>
      <c r="C30" s="247" t="s">
        <v>72</v>
      </c>
      <c r="D30" s="248">
        <v>500.73</v>
      </c>
      <c r="E30" s="249">
        <v>0</v>
      </c>
    </row>
    <row r="31" spans="1:5" ht="13.5" x14ac:dyDescent="0.25">
      <c r="A31" s="245" t="s">
        <v>411</v>
      </c>
      <c r="B31" s="246">
        <v>544</v>
      </c>
      <c r="C31" s="247" t="s">
        <v>75</v>
      </c>
      <c r="D31" s="248">
        <v>0.21</v>
      </c>
      <c r="E31" s="249">
        <v>0</v>
      </c>
    </row>
    <row r="32" spans="1:5" ht="13.5" x14ac:dyDescent="0.25">
      <c r="A32" s="245" t="s">
        <v>412</v>
      </c>
      <c r="B32" s="246">
        <v>545</v>
      </c>
      <c r="C32" s="247" t="s">
        <v>78</v>
      </c>
      <c r="D32" s="248">
        <v>1531.31</v>
      </c>
      <c r="E32" s="249">
        <v>36.67</v>
      </c>
    </row>
    <row r="33" spans="1:5" ht="13.5" x14ac:dyDescent="0.25">
      <c r="A33" s="245" t="s">
        <v>413</v>
      </c>
      <c r="B33" s="246">
        <v>546</v>
      </c>
      <c r="C33" s="247" t="s">
        <v>81</v>
      </c>
      <c r="D33" s="248">
        <v>39</v>
      </c>
      <c r="E33" s="249">
        <v>10</v>
      </c>
    </row>
    <row r="34" spans="1:5" ht="13.5" x14ac:dyDescent="0.25">
      <c r="A34" s="245" t="s">
        <v>414</v>
      </c>
      <c r="B34" s="246">
        <v>548</v>
      </c>
      <c r="C34" s="247" t="s">
        <v>83</v>
      </c>
      <c r="D34" s="248">
        <v>68.819999999999993</v>
      </c>
      <c r="E34" s="249">
        <v>0</v>
      </c>
    </row>
    <row r="35" spans="1:5" ht="13.5" x14ac:dyDescent="0.25">
      <c r="A35" s="245" t="s">
        <v>415</v>
      </c>
      <c r="B35" s="246">
        <v>549</v>
      </c>
      <c r="C35" s="247" t="s">
        <v>86</v>
      </c>
      <c r="D35" s="248">
        <v>108511.54</v>
      </c>
      <c r="E35" s="249">
        <v>3028.3</v>
      </c>
    </row>
    <row r="36" spans="1:5" ht="12.75" customHeight="1" x14ac:dyDescent="0.25">
      <c r="A36" s="245" t="s">
        <v>671</v>
      </c>
      <c r="B36" s="246" t="s">
        <v>416</v>
      </c>
      <c r="C36" s="247" t="s">
        <v>89</v>
      </c>
      <c r="D36" s="250">
        <f>SUM(D37:D42)</f>
        <v>140047.93</v>
      </c>
      <c r="E36" s="251">
        <f>SUM(E37:E42)</f>
        <v>1564.11</v>
      </c>
    </row>
    <row r="37" spans="1:5" ht="27" x14ac:dyDescent="0.25">
      <c r="A37" s="245" t="s">
        <v>672</v>
      </c>
      <c r="B37" s="246">
        <v>551</v>
      </c>
      <c r="C37" s="247" t="s">
        <v>92</v>
      </c>
      <c r="D37" s="248">
        <v>139615.5</v>
      </c>
      <c r="E37" s="249">
        <v>1564.11</v>
      </c>
    </row>
    <row r="38" spans="1:5" ht="12.75" customHeight="1" x14ac:dyDescent="0.25">
      <c r="A38" s="245" t="s">
        <v>673</v>
      </c>
      <c r="B38" s="246">
        <v>552</v>
      </c>
      <c r="C38" s="247" t="s">
        <v>95</v>
      </c>
      <c r="D38" s="248">
        <v>136.49</v>
      </c>
      <c r="E38" s="249">
        <v>0</v>
      </c>
    </row>
    <row r="39" spans="1:5" ht="13.5" x14ac:dyDescent="0.25">
      <c r="A39" s="245" t="s">
        <v>417</v>
      </c>
      <c r="B39" s="246">
        <v>553</v>
      </c>
      <c r="C39" s="247" t="s">
        <v>98</v>
      </c>
      <c r="D39" s="248">
        <v>0</v>
      </c>
      <c r="E39" s="249">
        <v>0</v>
      </c>
    </row>
    <row r="40" spans="1:5" ht="13.5" x14ac:dyDescent="0.25">
      <c r="A40" s="245" t="s">
        <v>418</v>
      </c>
      <c r="B40" s="246">
        <v>554</v>
      </c>
      <c r="C40" s="247" t="s">
        <v>101</v>
      </c>
      <c r="D40" s="248">
        <v>346.65</v>
      </c>
      <c r="E40" s="249">
        <v>0</v>
      </c>
    </row>
    <row r="41" spans="1:5" ht="13.5" x14ac:dyDescent="0.25">
      <c r="A41" s="245" t="s">
        <v>419</v>
      </c>
      <c r="B41" s="246">
        <v>556</v>
      </c>
      <c r="C41" s="247" t="s">
        <v>104</v>
      </c>
      <c r="D41" s="248">
        <v>0</v>
      </c>
      <c r="E41" s="249">
        <v>0</v>
      </c>
    </row>
    <row r="42" spans="1:5" ht="13.5" x14ac:dyDescent="0.25">
      <c r="A42" s="245" t="s">
        <v>420</v>
      </c>
      <c r="B42" s="246">
        <v>559</v>
      </c>
      <c r="C42" s="247" t="s">
        <v>107</v>
      </c>
      <c r="D42" s="248">
        <v>-50.71</v>
      </c>
      <c r="E42" s="249">
        <v>0</v>
      </c>
    </row>
    <row r="43" spans="1:5" ht="13.5" x14ac:dyDescent="0.25">
      <c r="A43" s="245" t="s">
        <v>421</v>
      </c>
      <c r="B43" s="246" t="s">
        <v>422</v>
      </c>
      <c r="C43" s="247" t="s">
        <v>110</v>
      </c>
      <c r="D43" s="250">
        <f>SUM(D44:D45)</f>
        <v>747.27</v>
      </c>
      <c r="E43" s="251">
        <f>SUM(E44:E45)</f>
        <v>4.3499999999999996</v>
      </c>
    </row>
    <row r="44" spans="1:5" ht="27" x14ac:dyDescent="0.25">
      <c r="A44" s="245" t="s">
        <v>674</v>
      </c>
      <c r="B44" s="246">
        <v>581</v>
      </c>
      <c r="C44" s="247" t="s">
        <v>113</v>
      </c>
      <c r="D44" s="248">
        <v>0</v>
      </c>
      <c r="E44" s="249">
        <v>0</v>
      </c>
    </row>
    <row r="45" spans="1:5" ht="13.5" x14ac:dyDescent="0.25">
      <c r="A45" s="245" t="s">
        <v>423</v>
      </c>
      <c r="B45" s="246">
        <v>582</v>
      </c>
      <c r="C45" s="247" t="s">
        <v>115</v>
      </c>
      <c r="D45" s="248">
        <v>747.27</v>
      </c>
      <c r="E45" s="249">
        <v>4.3499999999999996</v>
      </c>
    </row>
    <row r="46" spans="1:5" ht="13.5" x14ac:dyDescent="0.25">
      <c r="A46" s="245" t="s">
        <v>424</v>
      </c>
      <c r="B46" s="246" t="s">
        <v>425</v>
      </c>
      <c r="C46" s="247" t="s">
        <v>117</v>
      </c>
      <c r="D46" s="250">
        <f>D47</f>
        <v>0</v>
      </c>
      <c r="E46" s="251">
        <f>E47</f>
        <v>0</v>
      </c>
    </row>
    <row r="47" spans="1:5" ht="13.5" x14ac:dyDescent="0.25">
      <c r="A47" s="245" t="s">
        <v>426</v>
      </c>
      <c r="B47" s="246">
        <v>595</v>
      </c>
      <c r="C47" s="247" t="s">
        <v>120</v>
      </c>
      <c r="D47" s="248">
        <v>0</v>
      </c>
      <c r="E47" s="249">
        <v>0</v>
      </c>
    </row>
    <row r="48" spans="1:5" ht="23.25" customHeight="1" thickBot="1" x14ac:dyDescent="0.3">
      <c r="A48" s="252" t="s">
        <v>427</v>
      </c>
      <c r="B48" s="253" t="s">
        <v>428</v>
      </c>
      <c r="C48" s="254" t="s">
        <v>123</v>
      </c>
      <c r="D48" s="255">
        <f>D7+D12+D17+D23+D27+D36+D43+D46</f>
        <v>1390823.5699999998</v>
      </c>
      <c r="E48" s="256">
        <f>E7+E12+E17+E23+E27+E36+E43+E46</f>
        <v>59806.52</v>
      </c>
    </row>
    <row r="49" spans="1:5" ht="12.75" customHeight="1" thickBot="1" x14ac:dyDescent="0.3">
      <c r="A49" s="1009" t="s">
        <v>429</v>
      </c>
      <c r="B49" s="1010"/>
      <c r="C49" s="1010"/>
      <c r="D49" s="1010"/>
      <c r="E49" s="1011"/>
    </row>
    <row r="50" spans="1:5" ht="13.5" x14ac:dyDescent="0.25">
      <c r="A50" s="240" t="s">
        <v>430</v>
      </c>
      <c r="B50" s="257" t="s">
        <v>431</v>
      </c>
      <c r="C50" s="242" t="s">
        <v>126</v>
      </c>
      <c r="D50" s="243">
        <f>SUM(D51:D53)</f>
        <v>86008.619999999981</v>
      </c>
      <c r="E50" s="244">
        <f>SUM(E51:E53)</f>
        <v>74175.02</v>
      </c>
    </row>
    <row r="51" spans="1:5" ht="13.5" x14ac:dyDescent="0.25">
      <c r="A51" s="245" t="s">
        <v>432</v>
      </c>
      <c r="B51" s="258">
        <v>601</v>
      </c>
      <c r="C51" s="247" t="s">
        <v>129</v>
      </c>
      <c r="D51" s="248">
        <v>3450.79</v>
      </c>
      <c r="E51" s="249">
        <v>38004.18</v>
      </c>
    </row>
    <row r="52" spans="1:5" ht="13.5" x14ac:dyDescent="0.25">
      <c r="A52" s="245" t="s">
        <v>433</v>
      </c>
      <c r="B52" s="258">
        <v>602</v>
      </c>
      <c r="C52" s="247" t="s">
        <v>132</v>
      </c>
      <c r="D52" s="248">
        <v>82151.399999999994</v>
      </c>
      <c r="E52" s="249">
        <v>36109.86</v>
      </c>
    </row>
    <row r="53" spans="1:5" ht="13.5" x14ac:dyDescent="0.25">
      <c r="A53" s="245" t="s">
        <v>434</v>
      </c>
      <c r="B53" s="258">
        <v>604</v>
      </c>
      <c r="C53" s="247" t="s">
        <v>135</v>
      </c>
      <c r="D53" s="248">
        <v>406.43</v>
      </c>
      <c r="E53" s="249">
        <v>60.98</v>
      </c>
    </row>
    <row r="54" spans="1:5" ht="13.5" x14ac:dyDescent="0.25">
      <c r="A54" s="245" t="s">
        <v>435</v>
      </c>
      <c r="B54" s="258" t="s">
        <v>436</v>
      </c>
      <c r="C54" s="247" t="s">
        <v>138</v>
      </c>
      <c r="D54" s="250">
        <f>SUM(D55:D58)</f>
        <v>37.729999999999997</v>
      </c>
      <c r="E54" s="251">
        <f>SUM(E55:E58)</f>
        <v>525.12</v>
      </c>
    </row>
    <row r="55" spans="1:5" ht="13.5" x14ac:dyDescent="0.25">
      <c r="A55" s="245" t="s">
        <v>437</v>
      </c>
      <c r="B55" s="258">
        <v>611</v>
      </c>
      <c r="C55" s="247" t="s">
        <v>141</v>
      </c>
      <c r="D55" s="248">
        <v>0</v>
      </c>
      <c r="E55" s="249">
        <v>0</v>
      </c>
    </row>
    <row r="56" spans="1:5" ht="13.5" x14ac:dyDescent="0.25">
      <c r="A56" s="245" t="s">
        <v>438</v>
      </c>
      <c r="B56" s="258">
        <v>612</v>
      </c>
      <c r="C56" s="247" t="s">
        <v>144</v>
      </c>
      <c r="D56" s="248">
        <v>0</v>
      </c>
      <c r="E56" s="249">
        <v>0</v>
      </c>
    </row>
    <row r="57" spans="1:5" ht="13.5" x14ac:dyDescent="0.25">
      <c r="A57" s="245" t="s">
        <v>439</v>
      </c>
      <c r="B57" s="258">
        <v>613</v>
      </c>
      <c r="C57" s="247" t="s">
        <v>147</v>
      </c>
      <c r="D57" s="248">
        <v>-20.96</v>
      </c>
      <c r="E57" s="249">
        <v>0</v>
      </c>
    </row>
    <row r="58" spans="1:5" ht="13.5" x14ac:dyDescent="0.25">
      <c r="A58" s="245" t="s">
        <v>440</v>
      </c>
      <c r="B58" s="258">
        <v>614</v>
      </c>
      <c r="C58" s="247" t="s">
        <v>150</v>
      </c>
      <c r="D58" s="248">
        <v>58.69</v>
      </c>
      <c r="E58" s="249">
        <v>525.12</v>
      </c>
    </row>
    <row r="59" spans="1:5" ht="13.5" x14ac:dyDescent="0.25">
      <c r="A59" s="245" t="s">
        <v>441</v>
      </c>
      <c r="B59" s="258" t="s">
        <v>442</v>
      </c>
      <c r="C59" s="247" t="s">
        <v>153</v>
      </c>
      <c r="D59" s="250">
        <f>SUM(D60:D63)</f>
        <v>17163.41</v>
      </c>
      <c r="E59" s="251">
        <f>SUM(E60:E63)</f>
        <v>3743.02</v>
      </c>
    </row>
    <row r="60" spans="1:5" ht="13.5" x14ac:dyDescent="0.25">
      <c r="A60" s="245" t="s">
        <v>443</v>
      </c>
      <c r="B60" s="258">
        <v>621</v>
      </c>
      <c r="C60" s="247" t="s">
        <v>156</v>
      </c>
      <c r="D60" s="248">
        <v>681.69</v>
      </c>
      <c r="E60" s="249">
        <v>0</v>
      </c>
    </row>
    <row r="61" spans="1:5" ht="13.5" x14ac:dyDescent="0.25">
      <c r="A61" s="245" t="s">
        <v>444</v>
      </c>
      <c r="B61" s="258">
        <v>622</v>
      </c>
      <c r="C61" s="247" t="s">
        <v>159</v>
      </c>
      <c r="D61" s="248">
        <v>13514.48</v>
      </c>
      <c r="E61" s="249">
        <v>3743.02</v>
      </c>
    </row>
    <row r="62" spans="1:5" ht="13.5" x14ac:dyDescent="0.25">
      <c r="A62" s="245" t="s">
        <v>445</v>
      </c>
      <c r="B62" s="258">
        <v>623</v>
      </c>
      <c r="C62" s="247" t="s">
        <v>162</v>
      </c>
      <c r="D62" s="248">
        <v>0</v>
      </c>
      <c r="E62" s="249">
        <v>0</v>
      </c>
    </row>
    <row r="63" spans="1:5" ht="13.5" x14ac:dyDescent="0.25">
      <c r="A63" s="245" t="s">
        <v>446</v>
      </c>
      <c r="B63" s="258">
        <v>624</v>
      </c>
      <c r="C63" s="247" t="s">
        <v>164</v>
      </c>
      <c r="D63" s="248">
        <v>2967.24</v>
      </c>
      <c r="E63" s="249">
        <v>0</v>
      </c>
    </row>
    <row r="64" spans="1:5" ht="13.5" x14ac:dyDescent="0.25">
      <c r="A64" s="245" t="s">
        <v>447</v>
      </c>
      <c r="B64" s="258" t="s">
        <v>448</v>
      </c>
      <c r="C64" s="247" t="s">
        <v>167</v>
      </c>
      <c r="D64" s="250">
        <f>SUM(D65:D71)</f>
        <v>191285.92</v>
      </c>
      <c r="E64" s="251">
        <f>SUM(E65:E71)</f>
        <v>571.83000000000004</v>
      </c>
    </row>
    <row r="65" spans="1:5" ht="13.5" x14ac:dyDescent="0.25">
      <c r="A65" s="245" t="s">
        <v>449</v>
      </c>
      <c r="B65" s="258">
        <v>641</v>
      </c>
      <c r="C65" s="247" t="s">
        <v>170</v>
      </c>
      <c r="D65" s="248">
        <v>132.74</v>
      </c>
      <c r="E65" s="249">
        <v>0</v>
      </c>
    </row>
    <row r="66" spans="1:5" ht="13.5" x14ac:dyDescent="0.25">
      <c r="A66" s="245" t="s">
        <v>450</v>
      </c>
      <c r="B66" s="258">
        <v>642</v>
      </c>
      <c r="C66" s="247" t="s">
        <v>172</v>
      </c>
      <c r="D66" s="248">
        <v>397.15</v>
      </c>
      <c r="E66" s="249">
        <v>0</v>
      </c>
    </row>
    <row r="67" spans="1:5" ht="13.5" x14ac:dyDescent="0.25">
      <c r="A67" s="245" t="s">
        <v>451</v>
      </c>
      <c r="B67" s="258">
        <v>643</v>
      </c>
      <c r="C67" s="247" t="s">
        <v>175</v>
      </c>
      <c r="D67" s="248">
        <v>0</v>
      </c>
      <c r="E67" s="249">
        <v>0</v>
      </c>
    </row>
    <row r="68" spans="1:5" ht="13.5" x14ac:dyDescent="0.25">
      <c r="A68" s="245" t="s">
        <v>452</v>
      </c>
      <c r="B68" s="258">
        <v>644</v>
      </c>
      <c r="C68" s="247" t="s">
        <v>178</v>
      </c>
      <c r="D68" s="248">
        <v>4843.67</v>
      </c>
      <c r="E68" s="249">
        <v>0</v>
      </c>
    </row>
    <row r="69" spans="1:5" ht="13.5" x14ac:dyDescent="0.25">
      <c r="A69" s="245" t="s">
        <v>453</v>
      </c>
      <c r="B69" s="258">
        <v>645</v>
      </c>
      <c r="C69" s="247" t="s">
        <v>181</v>
      </c>
      <c r="D69" s="248">
        <v>102.26</v>
      </c>
      <c r="E69" s="249">
        <v>3.83</v>
      </c>
    </row>
    <row r="70" spans="1:5" ht="13.5" x14ac:dyDescent="0.25">
      <c r="A70" s="245" t="s">
        <v>454</v>
      </c>
      <c r="B70" s="258">
        <v>648</v>
      </c>
      <c r="C70" s="247" t="s">
        <v>184</v>
      </c>
      <c r="D70" s="248">
        <v>51395.93</v>
      </c>
      <c r="E70" s="249">
        <v>0</v>
      </c>
    </row>
    <row r="71" spans="1:5" ht="13.5" x14ac:dyDescent="0.25">
      <c r="A71" s="245" t="s">
        <v>455</v>
      </c>
      <c r="B71" s="258">
        <v>649</v>
      </c>
      <c r="C71" s="247" t="s">
        <v>187</v>
      </c>
      <c r="D71" s="248">
        <v>134414.17000000001</v>
      </c>
      <c r="E71" s="249">
        <v>568</v>
      </c>
    </row>
    <row r="72" spans="1:5" ht="12.75" customHeight="1" x14ac:dyDescent="0.25">
      <c r="A72" s="245" t="s">
        <v>675</v>
      </c>
      <c r="B72" s="258" t="s">
        <v>456</v>
      </c>
      <c r="C72" s="247" t="s">
        <v>189</v>
      </c>
      <c r="D72" s="250">
        <f>SUM(D73:D79)</f>
        <v>1097.92</v>
      </c>
      <c r="E72" s="251">
        <f>SUM(E73:E79)</f>
        <v>100.92</v>
      </c>
    </row>
    <row r="73" spans="1:5" ht="27" x14ac:dyDescent="0.25">
      <c r="A73" s="245" t="s">
        <v>676</v>
      </c>
      <c r="B73" s="258">
        <v>652</v>
      </c>
      <c r="C73" s="247" t="s">
        <v>192</v>
      </c>
      <c r="D73" s="248">
        <v>540.36</v>
      </c>
      <c r="E73" s="249">
        <v>23</v>
      </c>
    </row>
    <row r="74" spans="1:5" ht="13.5" x14ac:dyDescent="0.25">
      <c r="A74" s="245" t="s">
        <v>457</v>
      </c>
      <c r="B74" s="258">
        <v>653</v>
      </c>
      <c r="C74" s="247" t="s">
        <v>194</v>
      </c>
      <c r="D74" s="248">
        <v>0</v>
      </c>
      <c r="E74" s="249">
        <v>0</v>
      </c>
    </row>
    <row r="75" spans="1:5" ht="13.5" x14ac:dyDescent="0.25">
      <c r="A75" s="245" t="s">
        <v>458</v>
      </c>
      <c r="B75" s="258">
        <v>654</v>
      </c>
      <c r="C75" s="247" t="s">
        <v>196</v>
      </c>
      <c r="D75" s="248">
        <v>557.55999999999995</v>
      </c>
      <c r="E75" s="249">
        <v>77.92</v>
      </c>
    </row>
    <row r="76" spans="1:5" ht="13.5" x14ac:dyDescent="0.25">
      <c r="A76" s="245" t="s">
        <v>459</v>
      </c>
      <c r="B76" s="258">
        <v>655</v>
      </c>
      <c r="C76" s="247" t="s">
        <v>199</v>
      </c>
      <c r="D76" s="248">
        <v>0</v>
      </c>
      <c r="E76" s="249">
        <v>0</v>
      </c>
    </row>
    <row r="77" spans="1:5" ht="13.5" x14ac:dyDescent="0.25">
      <c r="A77" s="245" t="s">
        <v>460</v>
      </c>
      <c r="B77" s="258">
        <v>656</v>
      </c>
      <c r="C77" s="247" t="s">
        <v>202</v>
      </c>
      <c r="D77" s="248">
        <v>0</v>
      </c>
      <c r="E77" s="249">
        <v>0</v>
      </c>
    </row>
    <row r="78" spans="1:5" ht="13.5" x14ac:dyDescent="0.25">
      <c r="A78" s="245" t="s">
        <v>461</v>
      </c>
      <c r="B78" s="258">
        <v>657</v>
      </c>
      <c r="C78" s="247" t="s">
        <v>205</v>
      </c>
      <c r="D78" s="248">
        <v>0</v>
      </c>
      <c r="E78" s="249">
        <v>0</v>
      </c>
    </row>
    <row r="79" spans="1:5" ht="13.5" x14ac:dyDescent="0.25">
      <c r="A79" s="245" t="s">
        <v>462</v>
      </c>
      <c r="B79" s="258">
        <v>659</v>
      </c>
      <c r="C79" s="247" t="s">
        <v>208</v>
      </c>
      <c r="D79" s="248">
        <v>0</v>
      </c>
      <c r="E79" s="249">
        <v>0</v>
      </c>
    </row>
    <row r="80" spans="1:5" ht="13.5" x14ac:dyDescent="0.25">
      <c r="A80" s="245" t="s">
        <v>463</v>
      </c>
      <c r="B80" s="258" t="s">
        <v>464</v>
      </c>
      <c r="C80" s="247" t="s">
        <v>211</v>
      </c>
      <c r="D80" s="250">
        <f>SUM(D81:D83)</f>
        <v>772.9</v>
      </c>
      <c r="E80" s="251">
        <f>SUM(E81:E83)</f>
        <v>10</v>
      </c>
    </row>
    <row r="81" spans="1:5" ht="27" x14ac:dyDescent="0.25">
      <c r="A81" s="245" t="s">
        <v>465</v>
      </c>
      <c r="B81" s="258">
        <v>681</v>
      </c>
      <c r="C81" s="247" t="s">
        <v>214</v>
      </c>
      <c r="D81" s="248">
        <v>0</v>
      </c>
      <c r="E81" s="249">
        <v>0</v>
      </c>
    </row>
    <row r="82" spans="1:5" ht="13.5" x14ac:dyDescent="0.25">
      <c r="A82" s="245" t="s">
        <v>466</v>
      </c>
      <c r="B82" s="258">
        <v>682</v>
      </c>
      <c r="C82" s="247" t="s">
        <v>217</v>
      </c>
      <c r="D82" s="248">
        <v>772.9</v>
      </c>
      <c r="E82" s="249">
        <v>10</v>
      </c>
    </row>
    <row r="83" spans="1:5" ht="13.5" x14ac:dyDescent="0.25">
      <c r="A83" s="245" t="s">
        <v>467</v>
      </c>
      <c r="B83" s="258">
        <v>684</v>
      </c>
      <c r="C83" s="247" t="s">
        <v>220</v>
      </c>
      <c r="D83" s="248">
        <v>0</v>
      </c>
      <c r="E83" s="249">
        <v>0</v>
      </c>
    </row>
    <row r="84" spans="1:5" ht="13.5" x14ac:dyDescent="0.25">
      <c r="A84" s="245" t="s">
        <v>468</v>
      </c>
      <c r="B84" s="258" t="s">
        <v>469</v>
      </c>
      <c r="C84" s="247" t="s">
        <v>223</v>
      </c>
      <c r="D84" s="250">
        <f>D85</f>
        <v>1086692.93</v>
      </c>
      <c r="E84" s="251">
        <f>E85</f>
        <v>0</v>
      </c>
    </row>
    <row r="85" spans="1:5" ht="13.5" x14ac:dyDescent="0.25">
      <c r="A85" s="245" t="s">
        <v>470</v>
      </c>
      <c r="B85" s="258">
        <v>691</v>
      </c>
      <c r="C85" s="247" t="s">
        <v>226</v>
      </c>
      <c r="D85" s="248">
        <v>1086692.93</v>
      </c>
      <c r="E85" s="249">
        <v>0</v>
      </c>
    </row>
    <row r="86" spans="1:5" ht="27" x14ac:dyDescent="0.25">
      <c r="A86" s="245" t="s">
        <v>471</v>
      </c>
      <c r="B86" s="259" t="s">
        <v>644</v>
      </c>
      <c r="C86" s="247" t="s">
        <v>229</v>
      </c>
      <c r="D86" s="250">
        <f>D50+D54+D59+D64+D72+D80+D84</f>
        <v>1383059.43</v>
      </c>
      <c r="E86" s="251">
        <f>E50+E54+E59+E64+E72+E80+E84</f>
        <v>79125.91</v>
      </c>
    </row>
    <row r="87" spans="1:5" ht="13.5" x14ac:dyDescent="0.25">
      <c r="A87" s="260" t="s">
        <v>472</v>
      </c>
      <c r="B87" s="258" t="s">
        <v>473</v>
      </c>
      <c r="C87" s="247" t="s">
        <v>232</v>
      </c>
      <c r="D87" s="250">
        <f>D86-D48</f>
        <v>-7764.1399999998976</v>
      </c>
      <c r="E87" s="251">
        <f>E86-E48</f>
        <v>19319.390000000007</v>
      </c>
    </row>
    <row r="88" spans="1:5" ht="13.5" x14ac:dyDescent="0.25">
      <c r="A88" s="245" t="s">
        <v>474</v>
      </c>
      <c r="B88" s="258">
        <v>591</v>
      </c>
      <c r="C88" s="247" t="s">
        <v>235</v>
      </c>
      <c r="D88" s="248">
        <v>-425.04</v>
      </c>
      <c r="E88" s="249">
        <v>-2038.2</v>
      </c>
    </row>
    <row r="89" spans="1:5" ht="13.5" x14ac:dyDescent="0.25">
      <c r="A89" s="260" t="s">
        <v>475</v>
      </c>
      <c r="B89" s="258" t="s">
        <v>476</v>
      </c>
      <c r="C89" s="247" t="s">
        <v>238</v>
      </c>
      <c r="D89" s="248">
        <f>D87-D88</f>
        <v>-7339.0999999998976</v>
      </c>
      <c r="E89" s="249">
        <f>E87-E88</f>
        <v>21357.590000000007</v>
      </c>
    </row>
    <row r="90" spans="1:5" ht="24" customHeight="1" x14ac:dyDescent="0.25">
      <c r="A90" s="1000"/>
      <c r="B90" s="1001"/>
      <c r="C90" s="1002"/>
      <c r="D90" s="1003" t="s">
        <v>684</v>
      </c>
      <c r="E90" s="1004"/>
    </row>
    <row r="91" spans="1:5" ht="12.75" customHeight="1" x14ac:dyDescent="0.25">
      <c r="A91" s="261" t="s">
        <v>477</v>
      </c>
      <c r="B91" s="262" t="s">
        <v>585</v>
      </c>
      <c r="C91" s="263" t="s">
        <v>241</v>
      </c>
      <c r="D91" s="1005">
        <f>+D87+E87</f>
        <v>11555.250000000109</v>
      </c>
      <c r="E91" s="1006"/>
    </row>
    <row r="92" spans="1:5" ht="12.75" customHeight="1" thickBot="1" x14ac:dyDescent="0.3">
      <c r="A92" s="264" t="s">
        <v>478</v>
      </c>
      <c r="B92" s="265" t="s">
        <v>586</v>
      </c>
      <c r="C92" s="266" t="s">
        <v>244</v>
      </c>
      <c r="D92" s="1007">
        <f>+D89+E89</f>
        <v>14018.490000000111</v>
      </c>
      <c r="E92" s="1008"/>
    </row>
    <row r="93" spans="1:5" ht="12.75" customHeight="1" x14ac:dyDescent="0.25">
      <c r="A93" s="267"/>
      <c r="B93" s="268"/>
      <c r="C93" s="268"/>
      <c r="D93" s="269"/>
      <c r="E93" s="269"/>
    </row>
    <row r="94" spans="1:5" ht="12.75" customHeight="1" x14ac:dyDescent="0.25">
      <c r="A94" s="270" t="s">
        <v>630</v>
      </c>
      <c r="B94" s="268"/>
      <c r="C94" s="268"/>
      <c r="D94" s="269"/>
      <c r="E94" s="269"/>
    </row>
    <row r="95" spans="1:5" ht="12.75" customHeight="1" x14ac:dyDescent="0.25">
      <c r="A95" s="271" t="s">
        <v>1025</v>
      </c>
      <c r="B95" s="268"/>
      <c r="C95" s="268"/>
      <c r="D95" s="269"/>
      <c r="E95" s="269"/>
    </row>
    <row r="96" spans="1:5" ht="13.5" x14ac:dyDescent="0.25">
      <c r="A96" s="271" t="s">
        <v>1026</v>
      </c>
      <c r="B96" s="272"/>
      <c r="C96" s="272"/>
      <c r="D96" s="269"/>
      <c r="E96" s="269"/>
    </row>
    <row r="97" spans="1:5" ht="13.5" x14ac:dyDescent="0.25">
      <c r="A97" s="271" t="s">
        <v>1027</v>
      </c>
      <c r="B97" s="272"/>
      <c r="C97" s="272"/>
      <c r="D97" s="269"/>
      <c r="E97" s="269"/>
    </row>
    <row r="98" spans="1:5" ht="13.5" x14ac:dyDescent="0.25">
      <c r="A98" s="271" t="s">
        <v>1028</v>
      </c>
      <c r="B98" s="273"/>
      <c r="C98" s="273"/>
      <c r="D98" s="269"/>
      <c r="E98" s="269"/>
    </row>
  </sheetData>
  <mergeCells count="10">
    <mergeCell ref="A1:E1"/>
    <mergeCell ref="A2:E2"/>
    <mergeCell ref="A3:E3"/>
    <mergeCell ref="A4:E4"/>
    <mergeCell ref="B6:C6"/>
    <mergeCell ref="A90:C90"/>
    <mergeCell ref="D90:E90"/>
    <mergeCell ref="D91:E91"/>
    <mergeCell ref="D92:E92"/>
    <mergeCell ref="A49:E49"/>
  </mergeCells>
  <pageMargins left="0.70866141732283472" right="0" top="0.39370078740157483" bottom="0.39370078740157483" header="0.51181102362204722" footer="0.51181102362204722"/>
  <pageSetup paperSize="9" scale="80" orientation="portrait" r:id="rId1"/>
  <headerFooter alignWithMargins="0"/>
  <rowBreaks count="1" manualBreakCount="1">
    <brk id="48" max="16383" man="1"/>
  </row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zoomScaleNormal="100" workbookViewId="0">
      <selection activeCell="A16" sqref="A16:XFD36"/>
    </sheetView>
  </sheetViews>
  <sheetFormatPr defaultRowHeight="12.75" x14ac:dyDescent="0.25"/>
  <cols>
    <col min="1" max="1" width="13.28515625" style="10" customWidth="1"/>
    <col min="2" max="2" width="54.7109375" style="10" customWidth="1"/>
    <col min="3" max="3" width="14.28515625" style="35" customWidth="1"/>
    <col min="4" max="4" width="56.42578125" style="10" customWidth="1"/>
    <col min="5" max="5" width="9.140625" style="10"/>
    <col min="6" max="6" width="17.5703125" style="10" customWidth="1"/>
    <col min="7" max="16384" width="9.140625" style="10"/>
  </cols>
  <sheetData>
    <row r="1" spans="1:8" ht="15.75" x14ac:dyDescent="0.25">
      <c r="A1" s="217" t="s">
        <v>1094</v>
      </c>
      <c r="B1" s="218"/>
      <c r="C1" s="219"/>
      <c r="D1" s="9"/>
    </row>
    <row r="2" spans="1:8" ht="15.75" x14ac:dyDescent="0.25">
      <c r="A2" s="217"/>
      <c r="B2" s="218"/>
      <c r="C2" s="219"/>
      <c r="D2" s="9"/>
    </row>
    <row r="3" spans="1:8" ht="14.25" thickBot="1" x14ac:dyDescent="0.3">
      <c r="A3" s="218"/>
      <c r="B3" s="218"/>
      <c r="C3" s="519" t="s">
        <v>506</v>
      </c>
      <c r="D3" s="9"/>
    </row>
    <row r="4" spans="1:8" ht="14.25" thickBot="1" x14ac:dyDescent="0.3">
      <c r="A4" s="1294" t="s">
        <v>519</v>
      </c>
      <c r="B4" s="1295"/>
      <c r="C4" s="482">
        <v>31596.03</v>
      </c>
    </row>
    <row r="5" spans="1:8" ht="12.75" customHeight="1" x14ac:dyDescent="0.25">
      <c r="A5" s="1302" t="s">
        <v>521</v>
      </c>
      <c r="B5" s="521" t="s">
        <v>1088</v>
      </c>
      <c r="C5" s="522">
        <v>12710.12</v>
      </c>
      <c r="D5" s="82"/>
      <c r="E5" s="83"/>
      <c r="F5" s="84"/>
      <c r="G5" s="83"/>
    </row>
    <row r="6" spans="1:8" ht="24.75" customHeight="1" x14ac:dyDescent="0.25">
      <c r="A6" s="1303"/>
      <c r="B6" s="523" t="s">
        <v>543</v>
      </c>
      <c r="C6" s="522">
        <v>0</v>
      </c>
      <c r="D6" s="82"/>
      <c r="E6" s="83"/>
      <c r="F6" s="84"/>
      <c r="G6" s="83"/>
    </row>
    <row r="7" spans="1:8" ht="12.75" customHeight="1" thickBot="1" x14ac:dyDescent="0.3">
      <c r="A7" s="1304"/>
      <c r="B7" s="524" t="s">
        <v>1087</v>
      </c>
      <c r="C7" s="525">
        <v>0</v>
      </c>
      <c r="D7" s="82"/>
      <c r="E7" s="83"/>
      <c r="F7" s="84"/>
      <c r="G7" s="83"/>
    </row>
    <row r="8" spans="1:8" ht="16.5" customHeight="1" thickBot="1" x14ac:dyDescent="0.3">
      <c r="A8" s="1305"/>
      <c r="B8" s="526" t="s">
        <v>503</v>
      </c>
      <c r="C8" s="527">
        <f>SUM(C5:C7)</f>
        <v>12710.12</v>
      </c>
      <c r="D8" s="82"/>
      <c r="E8" s="83"/>
      <c r="F8" s="84"/>
      <c r="G8" s="83"/>
    </row>
    <row r="9" spans="1:8" ht="16.5" customHeight="1" thickBot="1" x14ac:dyDescent="0.3">
      <c r="A9" s="520" t="s">
        <v>525</v>
      </c>
      <c r="B9" s="528" t="s">
        <v>503</v>
      </c>
      <c r="C9" s="529">
        <v>7919.05</v>
      </c>
      <c r="D9" s="82"/>
      <c r="E9" s="83"/>
      <c r="F9" s="84"/>
      <c r="G9" s="83"/>
    </row>
    <row r="10" spans="1:8" ht="16.5" customHeight="1" thickBot="1" x14ac:dyDescent="0.3">
      <c r="A10" s="1306" t="s">
        <v>544</v>
      </c>
      <c r="B10" s="1307"/>
      <c r="C10" s="494">
        <f>C4+C8-C9</f>
        <v>36387.1</v>
      </c>
      <c r="D10" s="82"/>
      <c r="E10" s="83"/>
      <c r="F10" s="84"/>
      <c r="G10" s="83"/>
    </row>
    <row r="11" spans="1:8" ht="15" customHeight="1" x14ac:dyDescent="0.25">
      <c r="A11" s="530"/>
      <c r="B11" s="531"/>
      <c r="C11" s="532"/>
      <c r="D11" s="82"/>
      <c r="E11" s="83"/>
      <c r="F11" s="84"/>
      <c r="G11" s="83"/>
    </row>
    <row r="12" spans="1:8" ht="13.5" x14ac:dyDescent="0.25">
      <c r="A12" s="218" t="s">
        <v>630</v>
      </c>
      <c r="B12" s="533"/>
      <c r="C12" s="534"/>
      <c r="D12" s="85"/>
      <c r="E12" s="86"/>
      <c r="F12" s="82"/>
      <c r="G12" s="82"/>
      <c r="H12" s="82"/>
    </row>
    <row r="13" spans="1:8" ht="13.5" x14ac:dyDescent="0.25">
      <c r="A13" s="391" t="s">
        <v>1089</v>
      </c>
      <c r="B13" s="535"/>
      <c r="C13" s="536"/>
      <c r="D13" s="85"/>
      <c r="E13" s="86"/>
      <c r="F13" s="82"/>
      <c r="G13" s="82"/>
      <c r="H13" s="82"/>
    </row>
    <row r="14" spans="1:8" x14ac:dyDescent="0.25">
      <c r="A14" s="79"/>
      <c r="B14" s="79"/>
      <c r="C14" s="87"/>
      <c r="D14" s="88"/>
      <c r="E14" s="89"/>
      <c r="F14" s="89"/>
      <c r="G14" s="89"/>
      <c r="H14" s="90"/>
    </row>
    <row r="15" spans="1:8" x14ac:dyDescent="0.25">
      <c r="A15" s="79"/>
      <c r="B15" s="79"/>
      <c r="C15" s="91"/>
      <c r="D15" s="79"/>
      <c r="E15" s="90"/>
      <c r="F15" s="90"/>
      <c r="G15" s="89"/>
      <c r="H15" s="90"/>
    </row>
  </sheetData>
  <sheetProtection insertRows="0"/>
  <customSheetViews>
    <customSheetView guid="{2AF6EA2A-E5C5-45EB-B6C4-875AD1E4E056}">
      <selection activeCell="A2" sqref="A2"/>
      <pageMargins left="0.78740157480314965" right="0.78740157480314965" top="0.98425196850393704" bottom="0.98425196850393704" header="0.51181102362204722" footer="0.51181102362204722"/>
      <printOptions horizontalCentered="1"/>
      <pageSetup paperSize="9" orientation="landscape" cellComments="asDisplayed" horizontalDpi="300" verticalDpi="300" r:id="rId1"/>
      <headerFooter alignWithMargins="0"/>
    </customSheetView>
  </customSheetViews>
  <mergeCells count="3">
    <mergeCell ref="A5:A8"/>
    <mergeCell ref="A4:B4"/>
    <mergeCell ref="A10:B10"/>
  </mergeCells>
  <printOptions horizontalCentered="1"/>
  <pageMargins left="0.78740157480314965" right="0.78740157480314965" top="0.98425196850393704" bottom="0.98425196850393704" header="0.51181102362204722" footer="0.51181102362204722"/>
  <pageSetup paperSize="9" orientation="portrait" cellComments="asDisplayed" horizontalDpi="300" verticalDpi="300" r:id="rId2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"/>
  <sheetViews>
    <sheetView zoomScaleNormal="100" workbookViewId="0">
      <selection activeCell="D15" sqref="D15"/>
    </sheetView>
  </sheetViews>
  <sheetFormatPr defaultRowHeight="12.75" x14ac:dyDescent="0.2"/>
  <cols>
    <col min="1" max="1" width="15.5703125" style="23" customWidth="1"/>
    <col min="2" max="2" width="32" style="23" customWidth="1"/>
    <col min="3" max="3" width="17.85546875" style="37" customWidth="1"/>
    <col min="4" max="16384" width="9.140625" style="23"/>
  </cols>
  <sheetData>
    <row r="1" spans="1:5" ht="13.5" customHeight="1" x14ac:dyDescent="0.25">
      <c r="A1" s="537" t="s">
        <v>1095</v>
      </c>
      <c r="B1" s="220"/>
      <c r="C1" s="538"/>
      <c r="D1" s="25"/>
      <c r="E1" s="25"/>
    </row>
    <row r="2" spans="1:5" ht="14.25" thickBot="1" x14ac:dyDescent="0.3">
      <c r="A2" s="220"/>
      <c r="B2" s="220"/>
      <c r="C2" s="539" t="s">
        <v>506</v>
      </c>
      <c r="D2" s="25"/>
      <c r="E2" s="25"/>
    </row>
    <row r="3" spans="1:5" ht="14.25" thickBot="1" x14ac:dyDescent="0.25">
      <c r="A3" s="1294" t="s">
        <v>519</v>
      </c>
      <c r="B3" s="1295"/>
      <c r="C3" s="482">
        <v>12999.27</v>
      </c>
      <c r="D3" s="25"/>
      <c r="E3" s="25"/>
    </row>
    <row r="4" spans="1:5" ht="13.5" x14ac:dyDescent="0.2">
      <c r="A4" s="1289" t="s">
        <v>521</v>
      </c>
      <c r="B4" s="484" t="s">
        <v>993</v>
      </c>
      <c r="C4" s="492"/>
      <c r="D4" s="25"/>
      <c r="E4" s="25"/>
    </row>
    <row r="5" spans="1:5" ht="13.5" x14ac:dyDescent="0.2">
      <c r="A5" s="1290"/>
      <c r="B5" s="324" t="s">
        <v>545</v>
      </c>
      <c r="C5" s="493"/>
      <c r="D5" s="25"/>
      <c r="E5" s="25"/>
    </row>
    <row r="6" spans="1:5" ht="13.5" x14ac:dyDescent="0.2">
      <c r="A6" s="1290"/>
      <c r="B6" s="324" t="s">
        <v>522</v>
      </c>
      <c r="C6" s="493"/>
      <c r="D6" s="25"/>
      <c r="E6" s="25"/>
    </row>
    <row r="7" spans="1:5" ht="13.5" x14ac:dyDescent="0.2">
      <c r="A7" s="1290"/>
      <c r="B7" s="340" t="s">
        <v>524</v>
      </c>
      <c r="C7" s="495"/>
      <c r="D7" s="25"/>
      <c r="E7" s="25"/>
    </row>
    <row r="8" spans="1:5" ht="14.25" thickBot="1" x14ac:dyDescent="0.25">
      <c r="A8" s="1290"/>
      <c r="B8" s="340" t="s">
        <v>1087</v>
      </c>
      <c r="C8" s="495"/>
      <c r="D8" s="25"/>
      <c r="E8" s="25"/>
    </row>
    <row r="9" spans="1:5" ht="14.25" thickBot="1" x14ac:dyDescent="0.25">
      <c r="A9" s="1291"/>
      <c r="B9" s="488" t="s">
        <v>503</v>
      </c>
      <c r="C9" s="540">
        <f>SUM(C4:C8)</f>
        <v>0</v>
      </c>
      <c r="D9" s="25"/>
      <c r="E9" s="25"/>
    </row>
    <row r="10" spans="1:5" ht="13.5" x14ac:dyDescent="0.2">
      <c r="A10" s="1308" t="s">
        <v>525</v>
      </c>
      <c r="B10" s="484" t="s">
        <v>546</v>
      </c>
      <c r="C10" s="541">
        <v>408.03</v>
      </c>
      <c r="D10" s="25"/>
      <c r="E10" s="25"/>
    </row>
    <row r="11" spans="1:5" ht="13.5" x14ac:dyDescent="0.2">
      <c r="A11" s="1290"/>
      <c r="B11" s="324" t="s">
        <v>547</v>
      </c>
      <c r="C11" s="493"/>
      <c r="D11" s="25"/>
      <c r="E11" s="25"/>
    </row>
    <row r="12" spans="1:5" ht="13.5" x14ac:dyDescent="0.2">
      <c r="A12" s="1290"/>
      <c r="B12" s="324" t="s">
        <v>527</v>
      </c>
      <c r="C12" s="493"/>
      <c r="D12" s="25"/>
      <c r="E12" s="25"/>
    </row>
    <row r="13" spans="1:5" ht="13.5" x14ac:dyDescent="0.2">
      <c r="A13" s="1290"/>
      <c r="B13" s="324" t="s">
        <v>529</v>
      </c>
      <c r="C13" s="493"/>
      <c r="D13" s="25"/>
      <c r="E13" s="25"/>
    </row>
    <row r="14" spans="1:5" ht="14.25" thickBot="1" x14ac:dyDescent="0.25">
      <c r="A14" s="1290"/>
      <c r="B14" s="324" t="s">
        <v>1090</v>
      </c>
      <c r="C14" s="493"/>
      <c r="D14" s="25"/>
      <c r="E14" s="25"/>
    </row>
    <row r="15" spans="1:5" ht="14.25" thickBot="1" x14ac:dyDescent="0.25">
      <c r="A15" s="1291"/>
      <c r="B15" s="488" t="s">
        <v>503</v>
      </c>
      <c r="C15" s="540">
        <f>SUM(C10:C14)</f>
        <v>408.03</v>
      </c>
      <c r="D15" s="25"/>
      <c r="E15" s="25"/>
    </row>
    <row r="16" spans="1:5" ht="14.25" thickBot="1" x14ac:dyDescent="0.25">
      <c r="A16" s="1294" t="s">
        <v>520</v>
      </c>
      <c r="B16" s="1295"/>
      <c r="C16" s="540">
        <f>C3+C9-C15</f>
        <v>12591.24</v>
      </c>
      <c r="D16" s="25"/>
      <c r="E16" s="25"/>
    </row>
    <row r="17" spans="1:5" x14ac:dyDescent="0.2">
      <c r="A17" s="25"/>
      <c r="B17" s="19"/>
      <c r="C17" s="36"/>
      <c r="D17" s="25"/>
      <c r="E17" s="25"/>
    </row>
    <row r="18" spans="1:5" x14ac:dyDescent="0.2">
      <c r="A18" s="25"/>
      <c r="B18" s="25"/>
      <c r="C18" s="36"/>
      <c r="D18" s="25"/>
      <c r="E18" s="25"/>
    </row>
    <row r="19" spans="1:5" x14ac:dyDescent="0.2">
      <c r="A19" s="25"/>
      <c r="B19" s="25"/>
      <c r="C19" s="36"/>
      <c r="D19" s="25"/>
      <c r="E19" s="25"/>
    </row>
    <row r="20" spans="1:5" x14ac:dyDescent="0.2">
      <c r="A20" s="25"/>
      <c r="B20" s="25"/>
      <c r="C20" s="36"/>
      <c r="D20" s="25"/>
      <c r="E20" s="25"/>
    </row>
  </sheetData>
  <customSheetViews>
    <customSheetView guid="{2AF6EA2A-E5C5-45EB-B6C4-875AD1E4E056}">
      <selection activeCell="A2" sqref="A2"/>
      <pageMargins left="0.78740157480314965" right="0.78740157480314965" top="0.98425196850393704" bottom="0.98425196850393704" header="0.51181102362204722" footer="0.51181102362204722"/>
      <printOptions horizontalCentered="1"/>
      <pageSetup paperSize="9" orientation="landscape" r:id="rId1"/>
      <headerFooter alignWithMargins="0"/>
    </customSheetView>
  </customSheetViews>
  <mergeCells count="4">
    <mergeCell ref="A4:A9"/>
    <mergeCell ref="A10:A15"/>
    <mergeCell ref="A3:B3"/>
    <mergeCell ref="A16:B16"/>
  </mergeCells>
  <printOptions horizontalCentered="1"/>
  <pageMargins left="0.78740157480314965" right="0.78740157480314965" top="0.98425196850393704" bottom="0.98425196850393704" header="0.51181102362204722" footer="0.51181102362204722"/>
  <pageSetup paperSize="9" orientation="landscape" r:id="rId2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"/>
  <sheetViews>
    <sheetView zoomScaleNormal="100" workbookViewId="0">
      <selection activeCell="C15" sqref="C15"/>
    </sheetView>
  </sheetViews>
  <sheetFormatPr defaultRowHeight="12.75" x14ac:dyDescent="0.25"/>
  <cols>
    <col min="1" max="1" width="11.85546875" style="10" customWidth="1"/>
    <col min="2" max="2" width="6.85546875" style="10" customWidth="1"/>
    <col min="3" max="3" width="79.28515625" style="10" customWidth="1"/>
    <col min="4" max="6" width="10.42578125" style="35" customWidth="1"/>
    <col min="7" max="7" width="17.5703125" style="10" customWidth="1"/>
    <col min="8" max="16384" width="9.140625" style="10"/>
  </cols>
  <sheetData>
    <row r="1" spans="1:9" ht="15.75" x14ac:dyDescent="0.25">
      <c r="A1" s="217" t="s">
        <v>1096</v>
      </c>
      <c r="B1" s="218"/>
      <c r="C1" s="218"/>
      <c r="D1" s="436"/>
      <c r="E1" s="436"/>
      <c r="F1" s="472"/>
      <c r="G1" s="9"/>
      <c r="H1" s="9"/>
      <c r="I1" s="9"/>
    </row>
    <row r="2" spans="1:9" ht="15.75" x14ac:dyDescent="0.25">
      <c r="A2" s="217"/>
      <c r="B2" s="218"/>
      <c r="C2" s="218"/>
      <c r="D2" s="436"/>
      <c r="E2" s="436"/>
      <c r="F2" s="472"/>
      <c r="G2" s="9"/>
      <c r="H2" s="9"/>
      <c r="I2" s="9"/>
    </row>
    <row r="3" spans="1:9" ht="14.25" thickBot="1" x14ac:dyDescent="0.3">
      <c r="A3" s="218"/>
      <c r="B3" s="218"/>
      <c r="C3" s="218"/>
      <c r="D3" s="436"/>
      <c r="E3" s="436"/>
      <c r="F3" s="519" t="s">
        <v>506</v>
      </c>
      <c r="G3" s="9"/>
      <c r="H3" s="9"/>
      <c r="I3" s="9"/>
    </row>
    <row r="4" spans="1:9" s="16" customFormat="1" ht="17.25" customHeight="1" thickBot="1" x14ac:dyDescent="0.3">
      <c r="A4" s="555"/>
      <c r="B4" s="556"/>
      <c r="C4" s="557" t="s">
        <v>511</v>
      </c>
      <c r="D4" s="558" t="s">
        <v>548</v>
      </c>
      <c r="E4" s="558" t="s">
        <v>549</v>
      </c>
      <c r="F4" s="559" t="s">
        <v>504</v>
      </c>
      <c r="G4" s="15"/>
      <c r="H4" s="15"/>
      <c r="I4" s="15"/>
    </row>
    <row r="5" spans="1:9" ht="12.75" customHeight="1" x14ac:dyDescent="0.25">
      <c r="A5" s="1304" t="s">
        <v>519</v>
      </c>
      <c r="B5" s="342" t="s">
        <v>550</v>
      </c>
      <c r="C5" s="342"/>
      <c r="D5" s="560">
        <v>1419.12</v>
      </c>
      <c r="E5" s="560">
        <v>0</v>
      </c>
      <c r="F5" s="561">
        <f t="shared" ref="F5:F18" si="0">SUM(D5:E5)</f>
        <v>1419.12</v>
      </c>
      <c r="G5" s="9"/>
      <c r="H5" s="9"/>
      <c r="I5" s="9"/>
    </row>
    <row r="6" spans="1:9" ht="12.75" customHeight="1" x14ac:dyDescent="0.25">
      <c r="A6" s="1304"/>
      <c r="B6" s="324" t="s">
        <v>551</v>
      </c>
      <c r="C6" s="324"/>
      <c r="D6" s="562">
        <v>392.99</v>
      </c>
      <c r="E6" s="562">
        <v>0</v>
      </c>
      <c r="F6" s="563">
        <f t="shared" si="0"/>
        <v>392.99</v>
      </c>
      <c r="G6" s="49"/>
      <c r="H6" s="50"/>
      <c r="I6" s="9"/>
    </row>
    <row r="7" spans="1:9" ht="12.75" customHeight="1" x14ac:dyDescent="0.25">
      <c r="A7" s="1304"/>
      <c r="B7" s="324" t="s">
        <v>595</v>
      </c>
      <c r="C7" s="324"/>
      <c r="D7" s="564">
        <v>15743.75</v>
      </c>
      <c r="E7" s="562">
        <v>1713.46</v>
      </c>
      <c r="F7" s="565">
        <f t="shared" si="0"/>
        <v>17457.21</v>
      </c>
      <c r="G7" s="49"/>
      <c r="H7" s="50"/>
      <c r="I7" s="9"/>
    </row>
    <row r="8" spans="1:9" ht="12.75" customHeight="1" thickBot="1" x14ac:dyDescent="0.3">
      <c r="A8" s="1304"/>
      <c r="B8" s="340" t="s">
        <v>596</v>
      </c>
      <c r="C8" s="341"/>
      <c r="D8" s="566">
        <v>1669.8</v>
      </c>
      <c r="E8" s="567">
        <v>0</v>
      </c>
      <c r="F8" s="568">
        <f t="shared" si="0"/>
        <v>1669.8</v>
      </c>
      <c r="G8" s="49"/>
      <c r="H8" s="50"/>
      <c r="I8" s="9"/>
    </row>
    <row r="9" spans="1:9" ht="14.25" thickBot="1" x14ac:dyDescent="0.3">
      <c r="A9" s="1305"/>
      <c r="B9" s="569" t="s">
        <v>504</v>
      </c>
      <c r="C9" s="569"/>
      <c r="D9" s="570">
        <f>SUM(D5:D8)</f>
        <v>19225.66</v>
      </c>
      <c r="E9" s="570">
        <f>SUM(E5:E8)</f>
        <v>1713.46</v>
      </c>
      <c r="F9" s="571">
        <f>SUM(F5:F8)</f>
        <v>20939.12</v>
      </c>
      <c r="G9" s="49"/>
      <c r="H9" s="50"/>
      <c r="I9" s="9"/>
    </row>
    <row r="10" spans="1:9" ht="13.5" x14ac:dyDescent="0.25">
      <c r="A10" s="1302" t="s">
        <v>552</v>
      </c>
      <c r="B10" s="342" t="s">
        <v>550</v>
      </c>
      <c r="C10" s="572"/>
      <c r="D10" s="573">
        <v>270.23</v>
      </c>
      <c r="E10" s="573">
        <v>0</v>
      </c>
      <c r="F10" s="574">
        <f t="shared" si="0"/>
        <v>270.23</v>
      </c>
      <c r="G10" s="51"/>
      <c r="H10" s="51"/>
      <c r="I10" s="51"/>
    </row>
    <row r="11" spans="1:9" ht="13.5" x14ac:dyDescent="0.25">
      <c r="A11" s="1303"/>
      <c r="B11" s="324" t="s">
        <v>551</v>
      </c>
      <c r="C11" s="575"/>
      <c r="D11" s="560">
        <v>0</v>
      </c>
      <c r="E11" s="562">
        <v>0</v>
      </c>
      <c r="F11" s="576">
        <f t="shared" si="0"/>
        <v>0</v>
      </c>
      <c r="G11" s="51"/>
      <c r="H11" s="51"/>
      <c r="I11" s="51"/>
    </row>
    <row r="12" spans="1:9" ht="13.5" x14ac:dyDescent="0.25">
      <c r="A12" s="1303"/>
      <c r="B12" s="324" t="s">
        <v>595</v>
      </c>
      <c r="C12" s="575"/>
      <c r="D12" s="560">
        <v>6213.17</v>
      </c>
      <c r="E12" s="562">
        <v>444.71</v>
      </c>
      <c r="F12" s="576">
        <f t="shared" si="0"/>
        <v>6657.88</v>
      </c>
      <c r="G12" s="9"/>
      <c r="H12" s="9"/>
      <c r="I12" s="9"/>
    </row>
    <row r="13" spans="1:9" ht="14.25" thickBot="1" x14ac:dyDescent="0.3">
      <c r="A13" s="1303"/>
      <c r="B13" s="340" t="s">
        <v>596</v>
      </c>
      <c r="C13" s="575"/>
      <c r="D13" s="562">
        <v>2373.56</v>
      </c>
      <c r="E13" s="562">
        <v>0</v>
      </c>
      <c r="F13" s="577">
        <f t="shared" si="0"/>
        <v>2373.56</v>
      </c>
      <c r="G13" s="9"/>
      <c r="H13" s="9"/>
      <c r="I13" s="9"/>
    </row>
    <row r="14" spans="1:9" ht="14.25" thickBot="1" x14ac:dyDescent="0.3">
      <c r="A14" s="1309"/>
      <c r="B14" s="578" t="s">
        <v>503</v>
      </c>
      <c r="C14" s="578"/>
      <c r="D14" s="579">
        <f>SUM(D10:D13)</f>
        <v>8856.9599999999991</v>
      </c>
      <c r="E14" s="579">
        <f>SUM(E10:E13)</f>
        <v>444.71</v>
      </c>
      <c r="F14" s="580">
        <f>SUM(D14:E14)</f>
        <v>9301.6699999999983</v>
      </c>
      <c r="G14" s="9"/>
      <c r="H14" s="9"/>
      <c r="I14" s="9"/>
    </row>
    <row r="15" spans="1:9" ht="13.5" x14ac:dyDescent="0.25">
      <c r="A15" s="1302" t="s">
        <v>553</v>
      </c>
      <c r="B15" s="342" t="s">
        <v>550</v>
      </c>
      <c r="C15" s="581"/>
      <c r="D15" s="560">
        <v>594.22299999999996</v>
      </c>
      <c r="E15" s="560">
        <v>0</v>
      </c>
      <c r="F15" s="576">
        <f t="shared" si="0"/>
        <v>594.22299999999996</v>
      </c>
      <c r="G15" s="51"/>
      <c r="H15" s="51"/>
      <c r="I15" s="51"/>
    </row>
    <row r="16" spans="1:9" ht="13.5" x14ac:dyDescent="0.25">
      <c r="A16" s="1303"/>
      <c r="B16" s="324" t="s">
        <v>551</v>
      </c>
      <c r="C16" s="575"/>
      <c r="D16" s="560">
        <v>0</v>
      </c>
      <c r="E16" s="562">
        <v>0</v>
      </c>
      <c r="F16" s="576">
        <f t="shared" si="0"/>
        <v>0</v>
      </c>
      <c r="G16" s="51"/>
      <c r="H16" s="51"/>
      <c r="I16" s="51"/>
    </row>
    <row r="17" spans="1:9" ht="13.5" x14ac:dyDescent="0.25">
      <c r="A17" s="1303"/>
      <c r="B17" s="324" t="s">
        <v>595</v>
      </c>
      <c r="C17" s="575"/>
      <c r="D17" s="560">
        <v>8464.4599999999991</v>
      </c>
      <c r="E17" s="562">
        <v>1682.99</v>
      </c>
      <c r="F17" s="576">
        <f t="shared" si="0"/>
        <v>10147.449999999999</v>
      </c>
      <c r="G17" s="9"/>
      <c r="H17" s="9"/>
      <c r="I17" s="9"/>
    </row>
    <row r="18" spans="1:9" ht="14.25" thickBot="1" x14ac:dyDescent="0.3">
      <c r="A18" s="1303"/>
      <c r="B18" s="340" t="s">
        <v>596</v>
      </c>
      <c r="C18" s="575"/>
      <c r="D18" s="562">
        <v>1855.8</v>
      </c>
      <c r="E18" s="562">
        <v>0</v>
      </c>
      <c r="F18" s="577">
        <f t="shared" si="0"/>
        <v>1855.8</v>
      </c>
      <c r="G18" s="9"/>
      <c r="H18" s="9"/>
      <c r="I18" s="9"/>
    </row>
    <row r="19" spans="1:9" ht="14.25" thickBot="1" x14ac:dyDescent="0.3">
      <c r="A19" s="1309"/>
      <c r="B19" s="569" t="s">
        <v>504</v>
      </c>
      <c r="C19" s="578"/>
      <c r="D19" s="579">
        <f>SUM(D15:D18)</f>
        <v>10914.482999999998</v>
      </c>
      <c r="E19" s="579">
        <f>SUM(E15:E18)</f>
        <v>1682.99</v>
      </c>
      <c r="F19" s="580">
        <f>SUM(D19:E19)</f>
        <v>12597.472999999998</v>
      </c>
      <c r="G19" s="9"/>
      <c r="H19" s="9"/>
      <c r="I19" s="9"/>
    </row>
    <row r="20" spans="1:9" ht="13.5" x14ac:dyDescent="0.25">
      <c r="A20" s="1304" t="s">
        <v>520</v>
      </c>
      <c r="B20" s="342" t="s">
        <v>550</v>
      </c>
      <c r="C20" s="342"/>
      <c r="D20" s="582">
        <f t="shared" ref="D20:E23" si="1">D5+D10-D15</f>
        <v>1095.127</v>
      </c>
      <c r="E20" s="582">
        <f t="shared" si="1"/>
        <v>0</v>
      </c>
      <c r="F20" s="561">
        <f>SUM(D20:E20)</f>
        <v>1095.127</v>
      </c>
      <c r="G20" s="9"/>
      <c r="H20" s="9"/>
      <c r="I20" s="9"/>
    </row>
    <row r="21" spans="1:9" ht="13.5" x14ac:dyDescent="0.25">
      <c r="A21" s="1304"/>
      <c r="B21" s="324" t="s">
        <v>551</v>
      </c>
      <c r="C21" s="324"/>
      <c r="D21" s="582">
        <f t="shared" si="1"/>
        <v>392.99</v>
      </c>
      <c r="E21" s="582">
        <f t="shared" si="1"/>
        <v>0</v>
      </c>
      <c r="F21" s="563">
        <f>SUM(D21:E21)</f>
        <v>392.99</v>
      </c>
      <c r="G21" s="9"/>
      <c r="H21" s="9"/>
      <c r="I21" s="9"/>
    </row>
    <row r="22" spans="1:9" ht="13.5" x14ac:dyDescent="0.25">
      <c r="A22" s="1304"/>
      <c r="B22" s="324" t="s">
        <v>595</v>
      </c>
      <c r="C22" s="324"/>
      <c r="D22" s="582">
        <f t="shared" si="1"/>
        <v>13492.46</v>
      </c>
      <c r="E22" s="582">
        <f t="shared" si="1"/>
        <v>475.18000000000006</v>
      </c>
      <c r="F22" s="565">
        <f>SUM(D22:E22)</f>
        <v>13967.64</v>
      </c>
      <c r="G22" s="9"/>
      <c r="H22" s="9"/>
      <c r="I22" s="9"/>
    </row>
    <row r="23" spans="1:9" ht="14.25" thickBot="1" x14ac:dyDescent="0.3">
      <c r="A23" s="1304"/>
      <c r="B23" s="340" t="s">
        <v>596</v>
      </c>
      <c r="C23" s="324"/>
      <c r="D23" s="582">
        <f t="shared" si="1"/>
        <v>2187.5599999999995</v>
      </c>
      <c r="E23" s="582">
        <f t="shared" si="1"/>
        <v>0</v>
      </c>
      <c r="F23" s="565">
        <f>SUM(D23:E23)</f>
        <v>2187.5599999999995</v>
      </c>
      <c r="G23" s="9"/>
      <c r="H23" s="9"/>
      <c r="I23" s="9"/>
    </row>
    <row r="24" spans="1:9" ht="14.25" thickBot="1" x14ac:dyDescent="0.3">
      <c r="A24" s="1305"/>
      <c r="B24" s="569" t="s">
        <v>504</v>
      </c>
      <c r="C24" s="569"/>
      <c r="D24" s="570">
        <f>SUM(D20:D23)</f>
        <v>17168.136999999999</v>
      </c>
      <c r="E24" s="570">
        <f>SUM(E20:E23)</f>
        <v>475.18000000000006</v>
      </c>
      <c r="F24" s="571">
        <f>SUM(F20:F23)</f>
        <v>17643.316999999999</v>
      </c>
      <c r="H24" s="35"/>
    </row>
    <row r="26" spans="1:9" x14ac:dyDescent="0.25">
      <c r="A26" s="52"/>
      <c r="D26" s="53"/>
    </row>
    <row r="27" spans="1:9" x14ac:dyDescent="0.25">
      <c r="B27" s="52"/>
    </row>
  </sheetData>
  <sheetProtection insertRows="0" deleteRows="0"/>
  <customSheetViews>
    <customSheetView guid="{2AF6EA2A-E5C5-45EB-B6C4-875AD1E4E056}">
      <selection activeCell="A2" sqref="A2"/>
      <pageMargins left="0.2" right="0.2" top="0.98425196850393704" bottom="0.98425196850393704" header="0.51181102362204722" footer="0.51181102362204722"/>
      <printOptions horizontalCentered="1"/>
      <pageSetup paperSize="9" orientation="landscape" cellComments="asDisplayed" horizontalDpi="300" verticalDpi="300" r:id="rId1"/>
      <headerFooter alignWithMargins="0"/>
    </customSheetView>
  </customSheetViews>
  <mergeCells count="4">
    <mergeCell ref="A5:A9"/>
    <mergeCell ref="A10:A14"/>
    <mergeCell ref="A15:A19"/>
    <mergeCell ref="A20:A24"/>
  </mergeCells>
  <printOptions horizontalCentered="1"/>
  <pageMargins left="0.2" right="0.2" top="0.98425196850393704" bottom="0.98425196850393704" header="0.51181102362204722" footer="0.51181102362204722"/>
  <pageSetup paperSize="9" orientation="landscape" cellComments="asDisplayed" horizontalDpi="300" verticalDpi="300" r:id="rId2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7"/>
  <sheetViews>
    <sheetView zoomScaleNormal="100" workbookViewId="0">
      <selection activeCell="C32" sqref="C32"/>
    </sheetView>
  </sheetViews>
  <sheetFormatPr defaultRowHeight="12.75" x14ac:dyDescent="0.2"/>
  <cols>
    <col min="1" max="1" width="12.85546875" style="54" customWidth="1"/>
    <col min="2" max="2" width="52.28515625" style="54" customWidth="1"/>
    <col min="3" max="3" width="11.85546875" style="55" customWidth="1"/>
    <col min="4" max="4" width="17.5703125" style="54" customWidth="1"/>
    <col min="5" max="16384" width="9.140625" style="54"/>
  </cols>
  <sheetData>
    <row r="1" spans="1:6" ht="15.75" x14ac:dyDescent="0.25">
      <c r="A1" s="583" t="s">
        <v>1097</v>
      </c>
      <c r="B1" s="584"/>
      <c r="C1" s="585"/>
    </row>
    <row r="2" spans="1:6" ht="15.75" x14ac:dyDescent="0.25">
      <c r="A2" s="583"/>
      <c r="B2" s="584"/>
      <c r="C2" s="585"/>
    </row>
    <row r="3" spans="1:6" ht="14.25" thickBot="1" x14ac:dyDescent="0.3">
      <c r="A3" s="584"/>
      <c r="B3" s="584"/>
      <c r="C3" s="586" t="s">
        <v>506</v>
      </c>
    </row>
    <row r="4" spans="1:6" ht="14.25" thickBot="1" x14ac:dyDescent="0.25">
      <c r="A4" s="1294" t="s">
        <v>519</v>
      </c>
      <c r="B4" s="1295"/>
      <c r="C4" s="587">
        <v>0</v>
      </c>
    </row>
    <row r="5" spans="1:6" ht="14.25" thickBot="1" x14ac:dyDescent="0.25">
      <c r="A5" s="500" t="s">
        <v>521</v>
      </c>
      <c r="B5" s="483" t="s">
        <v>554</v>
      </c>
      <c r="C5" s="485">
        <v>0</v>
      </c>
      <c r="D5" s="56"/>
      <c r="E5" s="57"/>
    </row>
    <row r="6" spans="1:6" ht="13.5" x14ac:dyDescent="0.2">
      <c r="A6" s="1296" t="s">
        <v>525</v>
      </c>
      <c r="B6" s="483"/>
      <c r="C6" s="501">
        <v>0</v>
      </c>
      <c r="D6" s="58"/>
      <c r="E6" s="58"/>
      <c r="F6" s="58"/>
    </row>
    <row r="7" spans="1:6" ht="13.5" x14ac:dyDescent="0.2">
      <c r="A7" s="1297"/>
      <c r="B7" s="588"/>
      <c r="C7" s="487">
        <v>0</v>
      </c>
      <c r="D7" s="59"/>
      <c r="E7" s="59"/>
      <c r="F7" s="60"/>
    </row>
    <row r="8" spans="1:6" ht="13.5" x14ac:dyDescent="0.2">
      <c r="A8" s="1297"/>
      <c r="B8" s="502"/>
      <c r="C8" s="487">
        <v>0</v>
      </c>
      <c r="D8" s="60"/>
      <c r="E8" s="59"/>
      <c r="F8" s="60"/>
    </row>
    <row r="9" spans="1:6" ht="13.5" x14ac:dyDescent="0.2">
      <c r="A9" s="1297"/>
      <c r="B9" s="502"/>
      <c r="C9" s="487">
        <v>0</v>
      </c>
      <c r="D9" s="60"/>
      <c r="E9" s="60"/>
      <c r="F9" s="60"/>
    </row>
    <row r="10" spans="1:6" ht="14.25" thickBot="1" x14ac:dyDescent="0.3">
      <c r="A10" s="1297"/>
      <c r="B10" s="589"/>
      <c r="C10" s="490">
        <v>0</v>
      </c>
      <c r="D10" s="61"/>
      <c r="E10" s="61"/>
      <c r="F10" s="61"/>
    </row>
    <row r="11" spans="1:6" ht="14.25" thickBot="1" x14ac:dyDescent="0.25">
      <c r="A11" s="1298"/>
      <c r="B11" s="491" t="s">
        <v>503</v>
      </c>
      <c r="C11" s="590">
        <f>SUM(C6:C10)</f>
        <v>0</v>
      </c>
      <c r="D11" s="61"/>
      <c r="E11" s="61"/>
      <c r="F11" s="61"/>
    </row>
    <row r="12" spans="1:6" ht="14.25" thickBot="1" x14ac:dyDescent="0.25">
      <c r="A12" s="1294" t="s">
        <v>520</v>
      </c>
      <c r="B12" s="1295"/>
      <c r="C12" s="591">
        <f>C4+C5-C11</f>
        <v>0</v>
      </c>
      <c r="D12" s="58"/>
      <c r="E12" s="58"/>
      <c r="F12" s="58"/>
    </row>
    <row r="13" spans="1:6" ht="13.5" x14ac:dyDescent="0.25">
      <c r="A13" s="592"/>
      <c r="B13" s="592"/>
      <c r="C13" s="593"/>
      <c r="D13" s="58"/>
      <c r="E13" s="58"/>
      <c r="F13" s="58"/>
    </row>
    <row r="14" spans="1:6" ht="13.5" x14ac:dyDescent="0.25">
      <c r="A14" s="592" t="s">
        <v>630</v>
      </c>
      <c r="B14" s="592"/>
      <c r="C14" s="593"/>
      <c r="D14" s="58"/>
      <c r="E14" s="58"/>
      <c r="F14" s="58"/>
    </row>
    <row r="15" spans="1:6" ht="13.5" x14ac:dyDescent="0.25">
      <c r="A15" s="981" t="s">
        <v>1098</v>
      </c>
      <c r="B15" s="592"/>
      <c r="C15" s="593"/>
      <c r="D15" s="58"/>
      <c r="E15" s="58"/>
      <c r="F15" s="58"/>
    </row>
    <row r="16" spans="1:6" ht="13.5" x14ac:dyDescent="0.25">
      <c r="A16" s="980"/>
      <c r="B16" s="592"/>
      <c r="C16" s="593"/>
      <c r="D16" s="58"/>
      <c r="E16" s="58"/>
      <c r="F16" s="58"/>
    </row>
    <row r="17" spans="2:6" x14ac:dyDescent="0.2">
      <c r="B17" s="58"/>
      <c r="C17" s="62"/>
      <c r="D17" s="58"/>
      <c r="E17" s="58"/>
      <c r="F17" s="58"/>
    </row>
  </sheetData>
  <sheetProtection insertRows="0" deleteRows="0"/>
  <customSheetViews>
    <customSheetView guid="{2AF6EA2A-E5C5-45EB-B6C4-875AD1E4E056}">
      <selection activeCell="A2" sqref="A2"/>
      <pageMargins left="0.78740157480314965" right="0.78740157480314965" top="0.98425196850393704" bottom="0.98425196850393704" header="0.51181102362204722" footer="0.51181102362204722"/>
      <printOptions horizontalCentered="1"/>
      <pageSetup paperSize="9" orientation="landscape" horizontalDpi="300" verticalDpi="300" r:id="rId1"/>
      <headerFooter alignWithMargins="0"/>
    </customSheetView>
  </customSheetViews>
  <mergeCells count="3">
    <mergeCell ref="A6:A11"/>
    <mergeCell ref="A4:B4"/>
    <mergeCell ref="A12:B12"/>
  </mergeCells>
  <printOptions horizontalCentered="1"/>
  <pageMargins left="0.78740157480314965" right="0.78740157480314965" top="0.98425196850393704" bottom="0.98425196850393704" header="0.51181102362204722" footer="0.51181102362204722"/>
  <pageSetup paperSize="9" orientation="portrait" horizontalDpi="300" verticalDpi="300" r:id="rId2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zoomScaleNormal="100" workbookViewId="0">
      <selection activeCell="C2" sqref="C2"/>
    </sheetView>
  </sheetViews>
  <sheetFormatPr defaultRowHeight="12.75" x14ac:dyDescent="0.2"/>
  <cols>
    <col min="1" max="1" width="12.7109375" style="23" customWidth="1"/>
    <col min="2" max="2" width="44.85546875" style="23" customWidth="1"/>
    <col min="3" max="3" width="11.5703125" style="37" customWidth="1"/>
    <col min="4" max="4" width="9.140625" style="23"/>
    <col min="5" max="5" width="10" style="23" customWidth="1"/>
    <col min="6" max="16384" width="9.140625" style="23"/>
  </cols>
  <sheetData>
    <row r="1" spans="1:7" ht="15.75" x14ac:dyDescent="0.25">
      <c r="A1" s="594" t="s">
        <v>1099</v>
      </c>
      <c r="B1" s="497"/>
      <c r="C1" s="538"/>
    </row>
    <row r="2" spans="1:7" ht="14.25" thickBot="1" x14ac:dyDescent="0.3">
      <c r="A2" s="220"/>
      <c r="B2" s="220"/>
      <c r="C2" s="595" t="s">
        <v>506</v>
      </c>
    </row>
    <row r="3" spans="1:7" ht="14.25" thickBot="1" x14ac:dyDescent="0.25">
      <c r="A3" s="1294" t="s">
        <v>519</v>
      </c>
      <c r="B3" s="1295"/>
      <c r="C3" s="482">
        <v>209471.24</v>
      </c>
      <c r="D3" s="39"/>
      <c r="E3" s="40"/>
      <c r="F3" s="39"/>
    </row>
    <row r="4" spans="1:7" ht="13.5" x14ac:dyDescent="0.2">
      <c r="A4" s="1310" t="s">
        <v>521</v>
      </c>
      <c r="B4" s="483" t="s">
        <v>555</v>
      </c>
      <c r="C4" s="492">
        <v>51309.79</v>
      </c>
      <c r="D4" s="39"/>
      <c r="E4" s="40"/>
      <c r="F4" s="39"/>
    </row>
    <row r="5" spans="1:7" ht="13.5" x14ac:dyDescent="0.2">
      <c r="A5" s="1311"/>
      <c r="B5" s="486" t="s">
        <v>993</v>
      </c>
      <c r="C5" s="493">
        <v>0</v>
      </c>
      <c r="D5" s="39"/>
      <c r="E5" s="39"/>
      <c r="F5" s="39"/>
      <c r="G5" s="38"/>
    </row>
    <row r="6" spans="1:7" ht="13.5" x14ac:dyDescent="0.2">
      <c r="A6" s="1311"/>
      <c r="B6" s="486" t="s">
        <v>522</v>
      </c>
      <c r="C6" s="493">
        <v>1012.93</v>
      </c>
      <c r="D6" s="41"/>
      <c r="E6" s="38"/>
      <c r="F6" s="38"/>
      <c r="G6" s="38"/>
    </row>
    <row r="7" spans="1:7" ht="13.5" x14ac:dyDescent="0.2">
      <c r="A7" s="1311"/>
      <c r="B7" s="486" t="s">
        <v>523</v>
      </c>
      <c r="C7" s="493">
        <v>0</v>
      </c>
      <c r="D7" s="41"/>
      <c r="E7" s="41"/>
      <c r="F7" s="41"/>
      <c r="G7" s="41"/>
    </row>
    <row r="8" spans="1:7" ht="13.5" x14ac:dyDescent="0.2">
      <c r="A8" s="1311"/>
      <c r="B8" s="486" t="s">
        <v>545</v>
      </c>
      <c r="C8" s="493">
        <v>0</v>
      </c>
      <c r="D8" s="41"/>
      <c r="E8" s="41"/>
      <c r="F8" s="41"/>
      <c r="G8" s="41"/>
    </row>
    <row r="9" spans="1:7" ht="14.25" thickBot="1" x14ac:dyDescent="0.25">
      <c r="A9" s="1311"/>
      <c r="B9" s="486" t="s">
        <v>1087</v>
      </c>
      <c r="C9" s="493">
        <v>0</v>
      </c>
      <c r="D9" s="41"/>
      <c r="E9" s="38"/>
      <c r="F9" s="38"/>
      <c r="G9" s="38"/>
    </row>
    <row r="10" spans="1:7" ht="14.25" thickBot="1" x14ac:dyDescent="0.25">
      <c r="A10" s="1312"/>
      <c r="B10" s="596" t="s">
        <v>503</v>
      </c>
      <c r="C10" s="494">
        <f>SUM(C4:C9)</f>
        <v>52322.720000000001</v>
      </c>
      <c r="D10" s="44"/>
      <c r="E10" s="44"/>
      <c r="F10" s="44"/>
      <c r="G10" s="44"/>
    </row>
    <row r="11" spans="1:7" ht="13.5" x14ac:dyDescent="0.2">
      <c r="A11" s="1296" t="s">
        <v>525</v>
      </c>
      <c r="B11" s="483" t="s">
        <v>556</v>
      </c>
      <c r="C11" s="492">
        <v>32587.59</v>
      </c>
      <c r="D11" s="45"/>
      <c r="E11" s="45"/>
      <c r="F11" s="45"/>
      <c r="G11" s="46"/>
    </row>
    <row r="12" spans="1:7" ht="13.5" x14ac:dyDescent="0.2">
      <c r="A12" s="1297"/>
      <c r="B12" s="486" t="s">
        <v>527</v>
      </c>
      <c r="C12" s="493">
        <v>3575</v>
      </c>
      <c r="D12" s="46"/>
      <c r="E12" s="46"/>
      <c r="F12" s="45"/>
      <c r="G12" s="46"/>
    </row>
    <row r="13" spans="1:7" ht="13.5" x14ac:dyDescent="0.2">
      <c r="A13" s="1297"/>
      <c r="B13" s="486" t="s">
        <v>528</v>
      </c>
      <c r="C13" s="493">
        <v>0</v>
      </c>
      <c r="D13" s="46"/>
      <c r="E13" s="46"/>
      <c r="F13" s="46"/>
      <c r="G13" s="46"/>
    </row>
    <row r="14" spans="1:7" ht="13.5" x14ac:dyDescent="0.2">
      <c r="A14" s="1297"/>
      <c r="B14" s="486" t="s">
        <v>547</v>
      </c>
      <c r="C14" s="493">
        <v>0</v>
      </c>
      <c r="D14" s="47"/>
      <c r="E14" s="47"/>
      <c r="F14" s="47"/>
      <c r="G14" s="47"/>
    </row>
    <row r="15" spans="1:7" ht="14.25" thickBot="1" x14ac:dyDescent="0.25">
      <c r="A15" s="1297"/>
      <c r="B15" s="597" t="s">
        <v>1090</v>
      </c>
      <c r="C15" s="495">
        <v>0</v>
      </c>
      <c r="D15" s="47"/>
      <c r="E15" s="47"/>
      <c r="F15" s="47"/>
      <c r="G15" s="47"/>
    </row>
    <row r="16" spans="1:7" ht="14.25" thickBot="1" x14ac:dyDescent="0.25">
      <c r="A16" s="1298"/>
      <c r="B16" s="596" t="s">
        <v>503</v>
      </c>
      <c r="C16" s="494">
        <f>SUM(C11:C15)</f>
        <v>36162.589999999997</v>
      </c>
      <c r="D16" s="44"/>
      <c r="E16" s="44"/>
      <c r="F16" s="44"/>
      <c r="G16" s="44"/>
    </row>
    <row r="17" spans="1:7" ht="14.25" thickBot="1" x14ac:dyDescent="0.25">
      <c r="A17" s="1294" t="s">
        <v>520</v>
      </c>
      <c r="B17" s="1295"/>
      <c r="C17" s="494">
        <f>C3+C10-C16</f>
        <v>225631.37</v>
      </c>
      <c r="D17" s="44"/>
      <c r="E17" s="44"/>
      <c r="F17" s="44"/>
      <c r="G17" s="44"/>
    </row>
    <row r="18" spans="1:7" ht="13.5" x14ac:dyDescent="0.25">
      <c r="A18" s="330"/>
      <c r="B18" s="330"/>
      <c r="C18" s="598"/>
      <c r="D18" s="42"/>
      <c r="E18" s="44"/>
      <c r="F18" s="44"/>
      <c r="G18" s="44"/>
    </row>
    <row r="19" spans="1:7" ht="13.5" x14ac:dyDescent="0.25">
      <c r="A19" s="218"/>
      <c r="B19" s="330"/>
      <c r="C19" s="598"/>
      <c r="D19" s="42"/>
      <c r="E19" s="44"/>
      <c r="F19" s="44"/>
      <c r="G19" s="44"/>
    </row>
    <row r="20" spans="1:7" ht="13.5" x14ac:dyDescent="0.25">
      <c r="A20" s="218"/>
      <c r="B20" s="330"/>
      <c r="C20" s="598"/>
      <c r="D20" s="42"/>
      <c r="E20" s="44"/>
      <c r="F20" s="44"/>
      <c r="G20" s="44"/>
    </row>
    <row r="21" spans="1:7" x14ac:dyDescent="0.2">
      <c r="A21" s="42"/>
      <c r="B21" s="42"/>
      <c r="C21" s="43"/>
      <c r="D21" s="42"/>
      <c r="E21" s="44"/>
      <c r="F21" s="44"/>
      <c r="G21" s="44"/>
    </row>
    <row r="22" spans="1:7" x14ac:dyDescent="0.2">
      <c r="A22" s="42"/>
      <c r="B22" s="42"/>
      <c r="C22" s="43"/>
      <c r="D22" s="42"/>
      <c r="E22" s="44"/>
      <c r="F22" s="44"/>
      <c r="G22" s="44"/>
    </row>
    <row r="23" spans="1:7" x14ac:dyDescent="0.2">
      <c r="A23" s="44"/>
      <c r="B23" s="44"/>
      <c r="C23" s="48"/>
      <c r="D23" s="44"/>
      <c r="E23" s="44"/>
      <c r="F23" s="44"/>
      <c r="G23" s="44"/>
    </row>
    <row r="24" spans="1:7" x14ac:dyDescent="0.2">
      <c r="A24" s="44"/>
      <c r="B24" s="44"/>
      <c r="C24" s="48"/>
      <c r="D24" s="44"/>
      <c r="E24" s="44"/>
      <c r="F24" s="44"/>
      <c r="G24" s="44"/>
    </row>
    <row r="25" spans="1:7" x14ac:dyDescent="0.2">
      <c r="A25" s="44"/>
      <c r="B25" s="44"/>
      <c r="C25" s="48"/>
      <c r="D25" s="44"/>
      <c r="E25" s="44"/>
      <c r="F25" s="44"/>
      <c r="G25" s="44"/>
    </row>
    <row r="26" spans="1:7" x14ac:dyDescent="0.2">
      <c r="A26" s="44"/>
      <c r="B26" s="44"/>
      <c r="C26" s="48"/>
      <c r="D26" s="44"/>
      <c r="E26" s="44"/>
      <c r="F26" s="44"/>
      <c r="G26" s="44"/>
    </row>
    <row r="27" spans="1:7" x14ac:dyDescent="0.2">
      <c r="A27" s="44"/>
      <c r="B27" s="44"/>
      <c r="C27" s="48"/>
      <c r="D27" s="44"/>
      <c r="E27" s="44"/>
      <c r="F27" s="44"/>
      <c r="G27" s="44"/>
    </row>
    <row r="28" spans="1:7" x14ac:dyDescent="0.2">
      <c r="A28" s="44"/>
      <c r="B28" s="44"/>
      <c r="C28" s="48"/>
      <c r="D28" s="44"/>
      <c r="E28" s="44"/>
      <c r="F28" s="44"/>
      <c r="G28" s="44"/>
    </row>
    <row r="29" spans="1:7" x14ac:dyDescent="0.2">
      <c r="A29" s="44"/>
      <c r="B29" s="44"/>
      <c r="C29" s="48"/>
      <c r="D29" s="44"/>
      <c r="E29" s="44"/>
      <c r="F29" s="44"/>
      <c r="G29" s="44"/>
    </row>
  </sheetData>
  <sheetProtection insertRows="0" deleteRows="0"/>
  <customSheetViews>
    <customSheetView guid="{2AF6EA2A-E5C5-45EB-B6C4-875AD1E4E056}">
      <selection activeCell="A2" sqref="A2"/>
      <pageMargins left="0.78740157480314965" right="0.78740157480314965" top="0.98425196850393704" bottom="0.98425196850393704" header="0.51181102362204722" footer="0.51181102362204722"/>
      <printOptions horizontalCentered="1"/>
      <pageSetup paperSize="9" orientation="landscape" horizontalDpi="300" verticalDpi="300" r:id="rId1"/>
      <headerFooter alignWithMargins="0"/>
    </customSheetView>
  </customSheetViews>
  <mergeCells count="4">
    <mergeCell ref="A4:A10"/>
    <mergeCell ref="A11:A16"/>
    <mergeCell ref="A3:B3"/>
    <mergeCell ref="A17:B17"/>
  </mergeCells>
  <printOptions horizontalCentered="1"/>
  <pageMargins left="0.78740157480314965" right="0.78740157480314965" top="0.98425196850393704" bottom="0.98425196850393704" header="0.51181102362204722" footer="0.51181102362204722"/>
  <pageSetup paperSize="9" orientation="landscape" horizontalDpi="300" verticalDpi="300" r:id="rId2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8"/>
  <sheetViews>
    <sheetView zoomScaleNormal="100" workbookViewId="0">
      <pane ySplit="5" topLeftCell="A60" activePane="bottomLeft" state="frozenSplit"/>
      <selection pane="bottomLeft" sqref="A1:E1"/>
    </sheetView>
  </sheetViews>
  <sheetFormatPr defaultRowHeight="12.75" x14ac:dyDescent="0.25"/>
  <cols>
    <col min="1" max="1" width="60.42578125" style="22" customWidth="1"/>
    <col min="2" max="2" width="13.85546875" style="68" customWidth="1"/>
    <col min="3" max="3" width="9.140625" style="68"/>
    <col min="4" max="4" width="12.5703125" style="81" customWidth="1"/>
    <col min="5" max="5" width="15.140625" style="81" customWidth="1"/>
    <col min="6" max="16384" width="9.140625" style="20"/>
  </cols>
  <sheetData>
    <row r="1" spans="1:6" ht="15.75" x14ac:dyDescent="0.25">
      <c r="A1" s="1012" t="s">
        <v>1263</v>
      </c>
      <c r="B1" s="1012"/>
      <c r="C1" s="1012"/>
      <c r="D1" s="1012"/>
      <c r="E1" s="1012"/>
    </row>
    <row r="2" spans="1:6" ht="12.75" customHeight="1" thickBot="1" x14ac:dyDescent="0.3">
      <c r="A2" s="1013"/>
      <c r="B2" s="1013"/>
      <c r="C2" s="1013"/>
      <c r="D2" s="1013"/>
      <c r="E2" s="1013"/>
    </row>
    <row r="3" spans="1:6" ht="27.95" customHeight="1" thickBot="1" x14ac:dyDescent="0.3">
      <c r="A3" s="1014" t="s">
        <v>1018</v>
      </c>
      <c r="B3" s="1015"/>
      <c r="C3" s="1015"/>
      <c r="D3" s="1015"/>
      <c r="E3" s="1016"/>
      <c r="F3" s="64"/>
    </row>
    <row r="4" spans="1:6" ht="15" customHeight="1" thickBot="1" x14ac:dyDescent="0.3">
      <c r="A4" s="988" t="s">
        <v>1019</v>
      </c>
      <c r="B4" s="989"/>
      <c r="C4" s="989"/>
      <c r="D4" s="989"/>
      <c r="E4" s="990"/>
    </row>
    <row r="5" spans="1:6" s="67" customFormat="1" ht="40.5" customHeight="1" thickBot="1" x14ac:dyDescent="0.3">
      <c r="A5" s="232" t="s">
        <v>1020</v>
      </c>
      <c r="B5" s="233" t="s">
        <v>1021</v>
      </c>
      <c r="C5" s="234" t="s">
        <v>1022</v>
      </c>
      <c r="D5" s="235" t="s">
        <v>1023</v>
      </c>
      <c r="E5" s="236" t="s">
        <v>1024</v>
      </c>
      <c r="F5" s="69"/>
    </row>
    <row r="6" spans="1:6" s="67" customFormat="1" ht="12.75" customHeight="1" x14ac:dyDescent="0.25">
      <c r="A6" s="237" t="s">
        <v>381</v>
      </c>
      <c r="B6" s="1017"/>
      <c r="C6" s="1018"/>
      <c r="D6" s="238" t="s">
        <v>584</v>
      </c>
      <c r="E6" s="239" t="s">
        <v>505</v>
      </c>
      <c r="F6" s="66"/>
    </row>
    <row r="7" spans="1:6" ht="13.5" x14ac:dyDescent="0.25">
      <c r="A7" s="240" t="s">
        <v>382</v>
      </c>
      <c r="B7" s="241" t="s">
        <v>383</v>
      </c>
      <c r="C7" s="242" t="s">
        <v>3</v>
      </c>
      <c r="D7" s="243">
        <f>SUM(D8:D11)</f>
        <v>122224.79000000001</v>
      </c>
      <c r="E7" s="244">
        <f>SUM(E8:E11)</f>
        <v>3967.239999999998</v>
      </c>
      <c r="F7" s="70"/>
    </row>
    <row r="8" spans="1:6" ht="13.5" x14ac:dyDescent="0.25">
      <c r="A8" s="245" t="s">
        <v>384</v>
      </c>
      <c r="B8" s="246">
        <v>501</v>
      </c>
      <c r="C8" s="247" t="s">
        <v>6</v>
      </c>
      <c r="D8" s="248">
        <f>'2'!D8-'2b'!D8</f>
        <v>93292.62</v>
      </c>
      <c r="E8" s="249">
        <f>'2'!E8-'2b'!E8</f>
        <v>3479.8799999999974</v>
      </c>
      <c r="F8" s="70"/>
    </row>
    <row r="9" spans="1:6" ht="13.5" x14ac:dyDescent="0.25">
      <c r="A9" s="245" t="s">
        <v>385</v>
      </c>
      <c r="B9" s="246">
        <v>502</v>
      </c>
      <c r="C9" s="247" t="s">
        <v>9</v>
      </c>
      <c r="D9" s="248">
        <f>'2'!D9-'2b'!D9</f>
        <v>28403.29</v>
      </c>
      <c r="E9" s="249">
        <f>'2'!E9-'2b'!E9</f>
        <v>361.85000000000036</v>
      </c>
      <c r="F9" s="70"/>
    </row>
    <row r="10" spans="1:6" ht="13.5" x14ac:dyDescent="0.25">
      <c r="A10" s="245" t="s">
        <v>386</v>
      </c>
      <c r="B10" s="246">
        <v>503</v>
      </c>
      <c r="C10" s="247" t="s">
        <v>12</v>
      </c>
      <c r="D10" s="248">
        <f>'2'!D10-'2b'!D10</f>
        <v>0</v>
      </c>
      <c r="E10" s="249">
        <f>'2'!E10-'2b'!E10</f>
        <v>0</v>
      </c>
      <c r="F10" s="70"/>
    </row>
    <row r="11" spans="1:6" ht="13.5" x14ac:dyDescent="0.25">
      <c r="A11" s="245" t="s">
        <v>387</v>
      </c>
      <c r="B11" s="246">
        <v>504</v>
      </c>
      <c r="C11" s="247" t="s">
        <v>15</v>
      </c>
      <c r="D11" s="248">
        <f>'2'!D11-'2b'!D11</f>
        <v>528.88</v>
      </c>
      <c r="E11" s="249">
        <f>'2'!E11-'2b'!E11</f>
        <v>125.51</v>
      </c>
      <c r="F11" s="70"/>
    </row>
    <row r="12" spans="1:6" ht="13.5" x14ac:dyDescent="0.25">
      <c r="A12" s="245" t="s">
        <v>388</v>
      </c>
      <c r="B12" s="246" t="s">
        <v>389</v>
      </c>
      <c r="C12" s="247" t="s">
        <v>18</v>
      </c>
      <c r="D12" s="250">
        <f>SUM(D13:D16)</f>
        <v>146466.31</v>
      </c>
      <c r="E12" s="251">
        <f>SUM(E13:E16)</f>
        <v>5422.3899999999994</v>
      </c>
      <c r="F12" s="70"/>
    </row>
    <row r="13" spans="1:6" ht="13.5" x14ac:dyDescent="0.25">
      <c r="A13" s="245" t="s">
        <v>390</v>
      </c>
      <c r="B13" s="246">
        <v>511</v>
      </c>
      <c r="C13" s="247" t="s">
        <v>21</v>
      </c>
      <c r="D13" s="248">
        <f>'2'!D13-'2b'!D13</f>
        <v>11360.369999999999</v>
      </c>
      <c r="E13" s="249">
        <f>'2'!E13-'2b'!E13</f>
        <v>434.62</v>
      </c>
      <c r="F13" s="70"/>
    </row>
    <row r="14" spans="1:6" ht="13.5" x14ac:dyDescent="0.25">
      <c r="A14" s="245" t="s">
        <v>391</v>
      </c>
      <c r="B14" s="246">
        <v>512</v>
      </c>
      <c r="C14" s="247" t="s">
        <v>24</v>
      </c>
      <c r="D14" s="248">
        <f>'2'!D14-'2b'!D14</f>
        <v>23656.89</v>
      </c>
      <c r="E14" s="249">
        <f>'2'!E14-'2b'!E14</f>
        <v>333.21</v>
      </c>
      <c r="F14" s="70"/>
    </row>
    <row r="15" spans="1:6" ht="13.5" x14ac:dyDescent="0.25">
      <c r="A15" s="245" t="s">
        <v>392</v>
      </c>
      <c r="B15" s="246">
        <v>513</v>
      </c>
      <c r="C15" s="247" t="s">
        <v>27</v>
      </c>
      <c r="D15" s="248">
        <f>'2'!D15-'2b'!D15</f>
        <v>2791.1699999999996</v>
      </c>
      <c r="E15" s="249">
        <f>'2'!E15-'2b'!E15</f>
        <v>187.64999999999998</v>
      </c>
      <c r="F15" s="70"/>
    </row>
    <row r="16" spans="1:6" ht="13.5" x14ac:dyDescent="0.25">
      <c r="A16" s="245" t="s">
        <v>393</v>
      </c>
      <c r="B16" s="246">
        <v>518</v>
      </c>
      <c r="C16" s="247" t="s">
        <v>30</v>
      </c>
      <c r="D16" s="248">
        <f>'2'!D16-'2b'!D16</f>
        <v>108657.88</v>
      </c>
      <c r="E16" s="249">
        <f>'2'!E16-'2b'!E16</f>
        <v>4466.91</v>
      </c>
      <c r="F16" s="70"/>
    </row>
    <row r="17" spans="1:6" ht="13.5" x14ac:dyDescent="0.25">
      <c r="A17" s="245" t="s">
        <v>394</v>
      </c>
      <c r="B17" s="246" t="s">
        <v>395</v>
      </c>
      <c r="C17" s="247" t="s">
        <v>33</v>
      </c>
      <c r="D17" s="250">
        <f>SUM(D18:D22)</f>
        <v>816963.11</v>
      </c>
      <c r="E17" s="251">
        <f>SUM(E18:E22)</f>
        <v>7373.21</v>
      </c>
      <c r="F17" s="70"/>
    </row>
    <row r="18" spans="1:6" ht="13.5" x14ac:dyDescent="0.25">
      <c r="A18" s="245" t="s">
        <v>396</v>
      </c>
      <c r="B18" s="246">
        <v>521</v>
      </c>
      <c r="C18" s="247" t="s">
        <v>36</v>
      </c>
      <c r="D18" s="248">
        <f>'2'!D18-'2b'!D18</f>
        <v>535587.94999999995</v>
      </c>
      <c r="E18" s="249">
        <f>'2'!E18-'2b'!E18</f>
        <v>5627.25</v>
      </c>
      <c r="F18" s="70"/>
    </row>
    <row r="19" spans="1:6" ht="13.5" x14ac:dyDescent="0.25">
      <c r="A19" s="245" t="s">
        <v>397</v>
      </c>
      <c r="B19" s="246">
        <v>524</v>
      </c>
      <c r="C19" s="247" t="s">
        <v>39</v>
      </c>
      <c r="D19" s="248">
        <f>'2'!D19-'2b'!D19</f>
        <v>175866.27000000002</v>
      </c>
      <c r="E19" s="249">
        <f>'2'!E19-'2b'!E19</f>
        <v>1742.1599999999999</v>
      </c>
      <c r="F19" s="70"/>
    </row>
    <row r="20" spans="1:6" ht="13.5" x14ac:dyDescent="0.25">
      <c r="A20" s="245" t="s">
        <v>398</v>
      </c>
      <c r="B20" s="246">
        <v>525</v>
      </c>
      <c r="C20" s="247" t="s">
        <v>42</v>
      </c>
      <c r="D20" s="248">
        <f>'2'!D20-'2b'!D20</f>
        <v>0</v>
      </c>
      <c r="E20" s="249">
        <f>'2'!E20-'2b'!E20</f>
        <v>0</v>
      </c>
      <c r="F20" s="70"/>
    </row>
    <row r="21" spans="1:6" ht="13.5" x14ac:dyDescent="0.25">
      <c r="A21" s="245" t="s">
        <v>399</v>
      </c>
      <c r="B21" s="246">
        <v>527</v>
      </c>
      <c r="C21" s="247" t="s">
        <v>45</v>
      </c>
      <c r="D21" s="248">
        <f>'2'!D21-'2b'!D21</f>
        <v>80.63000000000001</v>
      </c>
      <c r="E21" s="249">
        <f>'2'!E21-'2b'!E21</f>
        <v>0</v>
      </c>
      <c r="F21" s="70"/>
    </row>
    <row r="22" spans="1:6" ht="13.5" x14ac:dyDescent="0.25">
      <c r="A22" s="245" t="s">
        <v>400</v>
      </c>
      <c r="B22" s="246">
        <v>528</v>
      </c>
      <c r="C22" s="247" t="s">
        <v>48</v>
      </c>
      <c r="D22" s="248">
        <f>'2'!D22-'2b'!D22</f>
        <v>105428.26000000001</v>
      </c>
      <c r="E22" s="249">
        <f>'2'!E22-'2b'!E22</f>
        <v>3.8</v>
      </c>
      <c r="F22" s="70"/>
    </row>
    <row r="23" spans="1:6" ht="13.5" x14ac:dyDescent="0.25">
      <c r="A23" s="245" t="s">
        <v>401</v>
      </c>
      <c r="B23" s="246" t="s">
        <v>402</v>
      </c>
      <c r="C23" s="247" t="s">
        <v>51</v>
      </c>
      <c r="D23" s="250">
        <f>SUM(D24:D26)</f>
        <v>876.94</v>
      </c>
      <c r="E23" s="251">
        <f>SUM(E24:E26)</f>
        <v>16.36</v>
      </c>
      <c r="F23" s="70"/>
    </row>
    <row r="24" spans="1:6" ht="13.5" x14ac:dyDescent="0.25">
      <c r="A24" s="245" t="s">
        <v>403</v>
      </c>
      <c r="B24" s="246">
        <v>531</v>
      </c>
      <c r="C24" s="247" t="s">
        <v>54</v>
      </c>
      <c r="D24" s="248">
        <f>'2'!D24-'2b'!D24</f>
        <v>172.17000000000002</v>
      </c>
      <c r="E24" s="249">
        <f>'2'!E24-'2b'!E24</f>
        <v>0.2</v>
      </c>
      <c r="F24" s="70"/>
    </row>
    <row r="25" spans="1:6" ht="13.5" x14ac:dyDescent="0.25">
      <c r="A25" s="245" t="s">
        <v>404</v>
      </c>
      <c r="B25" s="246">
        <v>532</v>
      </c>
      <c r="C25" s="247" t="s">
        <v>57</v>
      </c>
      <c r="D25" s="248">
        <f>'2'!D25-'2b'!D25</f>
        <v>132.28</v>
      </c>
      <c r="E25" s="249">
        <f>'2'!E25-'2b'!E25</f>
        <v>0</v>
      </c>
      <c r="F25" s="70"/>
    </row>
    <row r="26" spans="1:6" ht="13.5" x14ac:dyDescent="0.25">
      <c r="A26" s="245" t="s">
        <v>405</v>
      </c>
      <c r="B26" s="246">
        <v>538</v>
      </c>
      <c r="C26" s="247" t="s">
        <v>60</v>
      </c>
      <c r="D26" s="248">
        <f>'2'!D26-'2b'!D26</f>
        <v>572.49</v>
      </c>
      <c r="E26" s="249">
        <f>'2'!E26-'2b'!E26</f>
        <v>16.16</v>
      </c>
      <c r="F26" s="70"/>
    </row>
    <row r="27" spans="1:6" ht="13.5" x14ac:dyDescent="0.25">
      <c r="A27" s="245" t="s">
        <v>406</v>
      </c>
      <c r="B27" s="246" t="s">
        <v>407</v>
      </c>
      <c r="C27" s="247" t="s">
        <v>63</v>
      </c>
      <c r="D27" s="250">
        <f>SUM(D28:D35)</f>
        <v>110907.04</v>
      </c>
      <c r="E27" s="251">
        <f>SUM(E28:E35)</f>
        <v>3064.9700000000003</v>
      </c>
      <c r="F27" s="70"/>
    </row>
    <row r="28" spans="1:6" ht="13.5" x14ac:dyDescent="0.25">
      <c r="A28" s="245" t="s">
        <v>408</v>
      </c>
      <c r="B28" s="246">
        <v>541</v>
      </c>
      <c r="C28" s="247" t="s">
        <v>66</v>
      </c>
      <c r="D28" s="248">
        <f>'2'!D28-'2b'!D28</f>
        <v>2.68</v>
      </c>
      <c r="E28" s="249">
        <f>'2'!E28-'2b'!E28</f>
        <v>0</v>
      </c>
      <c r="F28" s="70"/>
    </row>
    <row r="29" spans="1:6" ht="13.5" x14ac:dyDescent="0.25">
      <c r="A29" s="245" t="s">
        <v>409</v>
      </c>
      <c r="B29" s="246">
        <v>542</v>
      </c>
      <c r="C29" s="247" t="s">
        <v>69</v>
      </c>
      <c r="D29" s="248">
        <f>'2'!D29-'2b'!D29</f>
        <v>257.37</v>
      </c>
      <c r="E29" s="249">
        <f>'2'!E29-'2b'!E29</f>
        <v>0</v>
      </c>
      <c r="F29" s="70"/>
    </row>
    <row r="30" spans="1:6" ht="13.5" x14ac:dyDescent="0.25">
      <c r="A30" s="245" t="s">
        <v>410</v>
      </c>
      <c r="B30" s="246">
        <v>543</v>
      </c>
      <c r="C30" s="247" t="s">
        <v>72</v>
      </c>
      <c r="D30" s="248">
        <f>'2'!D30-'2b'!D30</f>
        <v>500.73</v>
      </c>
      <c r="E30" s="249">
        <f>'2'!E30-'2b'!E30</f>
        <v>0</v>
      </c>
      <c r="F30" s="70"/>
    </row>
    <row r="31" spans="1:6" ht="13.5" x14ac:dyDescent="0.25">
      <c r="A31" s="245" t="s">
        <v>411</v>
      </c>
      <c r="B31" s="246">
        <v>544</v>
      </c>
      <c r="C31" s="247" t="s">
        <v>75</v>
      </c>
      <c r="D31" s="248">
        <f>'2'!D31-'2b'!D31</f>
        <v>0.21</v>
      </c>
      <c r="E31" s="249">
        <f>'2'!E31-'2b'!E31</f>
        <v>0</v>
      </c>
      <c r="F31" s="70"/>
    </row>
    <row r="32" spans="1:6" ht="13.5" x14ac:dyDescent="0.25">
      <c r="A32" s="245" t="s">
        <v>412</v>
      </c>
      <c r="B32" s="246">
        <v>545</v>
      </c>
      <c r="C32" s="247" t="s">
        <v>78</v>
      </c>
      <c r="D32" s="248">
        <f>'2'!D32-'2b'!D32</f>
        <v>1531.31</v>
      </c>
      <c r="E32" s="249">
        <f>'2'!E32-'2b'!E32</f>
        <v>36.67</v>
      </c>
      <c r="F32" s="70"/>
    </row>
    <row r="33" spans="1:6" ht="13.5" x14ac:dyDescent="0.25">
      <c r="A33" s="245" t="s">
        <v>413</v>
      </c>
      <c r="B33" s="246">
        <v>546</v>
      </c>
      <c r="C33" s="247" t="s">
        <v>81</v>
      </c>
      <c r="D33" s="248">
        <f>'2'!D33-'2b'!D33</f>
        <v>39</v>
      </c>
      <c r="E33" s="249">
        <f>'2'!E33-'2b'!E33</f>
        <v>0</v>
      </c>
      <c r="F33" s="70"/>
    </row>
    <row r="34" spans="1:6" ht="13.5" x14ac:dyDescent="0.25">
      <c r="A34" s="245" t="s">
        <v>414</v>
      </c>
      <c r="B34" s="246">
        <v>548</v>
      </c>
      <c r="C34" s="247" t="s">
        <v>83</v>
      </c>
      <c r="D34" s="248">
        <f>'2'!D34-'2b'!D34</f>
        <v>68.819999999999993</v>
      </c>
      <c r="E34" s="249">
        <f>'2'!E34-'2b'!E34</f>
        <v>0</v>
      </c>
      <c r="F34" s="70"/>
    </row>
    <row r="35" spans="1:6" ht="13.5" x14ac:dyDescent="0.25">
      <c r="A35" s="245" t="s">
        <v>415</v>
      </c>
      <c r="B35" s="246">
        <v>549</v>
      </c>
      <c r="C35" s="247" t="s">
        <v>86</v>
      </c>
      <c r="D35" s="248">
        <f>'2'!D35-'2b'!D35</f>
        <v>108506.92</v>
      </c>
      <c r="E35" s="249">
        <f>'2'!E35-'2b'!E35</f>
        <v>3028.3</v>
      </c>
      <c r="F35" s="70"/>
    </row>
    <row r="36" spans="1:6" ht="12.75" customHeight="1" x14ac:dyDescent="0.25">
      <c r="A36" s="245" t="s">
        <v>671</v>
      </c>
      <c r="B36" s="246" t="s">
        <v>416</v>
      </c>
      <c r="C36" s="247" t="s">
        <v>89</v>
      </c>
      <c r="D36" s="250">
        <f>SUM(D37:D42)</f>
        <v>129927.11999999998</v>
      </c>
      <c r="E36" s="251">
        <f>SUM(E37:E42)</f>
        <v>857.83999999999992</v>
      </c>
      <c r="F36" s="70"/>
    </row>
    <row r="37" spans="1:6" ht="27" x14ac:dyDescent="0.25">
      <c r="A37" s="245" t="s">
        <v>672</v>
      </c>
      <c r="B37" s="246">
        <v>551</v>
      </c>
      <c r="C37" s="247" t="s">
        <v>92</v>
      </c>
      <c r="D37" s="248">
        <f>'2'!D37-'2b'!D37</f>
        <v>129631.17</v>
      </c>
      <c r="E37" s="249">
        <f>'2'!E37-'2b'!E37</f>
        <v>857.83999999999992</v>
      </c>
      <c r="F37" s="70"/>
    </row>
    <row r="38" spans="1:6" ht="12.75" customHeight="1" x14ac:dyDescent="0.25">
      <c r="A38" s="245" t="s">
        <v>673</v>
      </c>
      <c r="B38" s="246">
        <v>552</v>
      </c>
      <c r="C38" s="247" t="s">
        <v>95</v>
      </c>
      <c r="D38" s="248">
        <f>'2'!D38-'2b'!D38</f>
        <v>1.0000000000019327E-2</v>
      </c>
      <c r="E38" s="249">
        <f>'2'!E38-'2b'!E38</f>
        <v>0</v>
      </c>
      <c r="F38" s="70"/>
    </row>
    <row r="39" spans="1:6" ht="13.5" x14ac:dyDescent="0.25">
      <c r="A39" s="245" t="s">
        <v>417</v>
      </c>
      <c r="B39" s="246">
        <v>553</v>
      </c>
      <c r="C39" s="247" t="s">
        <v>98</v>
      </c>
      <c r="D39" s="248">
        <f>'2'!D39-'2b'!D39</f>
        <v>0</v>
      </c>
      <c r="E39" s="249">
        <f>'2'!E39-'2b'!E39</f>
        <v>0</v>
      </c>
      <c r="F39" s="70"/>
    </row>
    <row r="40" spans="1:6" ht="13.5" x14ac:dyDescent="0.25">
      <c r="A40" s="245" t="s">
        <v>418</v>
      </c>
      <c r="B40" s="246">
        <v>554</v>
      </c>
      <c r="C40" s="247" t="s">
        <v>101</v>
      </c>
      <c r="D40" s="248">
        <f>'2'!D40-'2b'!D40</f>
        <v>346.65</v>
      </c>
      <c r="E40" s="249">
        <f>'2'!E40-'2b'!E40</f>
        <v>0</v>
      </c>
      <c r="F40" s="70"/>
    </row>
    <row r="41" spans="1:6" ht="13.5" x14ac:dyDescent="0.25">
      <c r="A41" s="245" t="s">
        <v>419</v>
      </c>
      <c r="B41" s="246">
        <v>556</v>
      </c>
      <c r="C41" s="247" t="s">
        <v>104</v>
      </c>
      <c r="D41" s="248">
        <f>'2'!D41-'2b'!D41</f>
        <v>0</v>
      </c>
      <c r="E41" s="249">
        <f>'2'!E41-'2b'!E41</f>
        <v>0</v>
      </c>
      <c r="F41" s="70"/>
    </row>
    <row r="42" spans="1:6" ht="13.5" x14ac:dyDescent="0.25">
      <c r="A42" s="245" t="s">
        <v>420</v>
      </c>
      <c r="B42" s="246">
        <v>559</v>
      </c>
      <c r="C42" s="247" t="s">
        <v>107</v>
      </c>
      <c r="D42" s="248">
        <f>'2'!D42-'2b'!D42</f>
        <v>-50.71</v>
      </c>
      <c r="E42" s="249">
        <f>'2'!E42-'2b'!E42</f>
        <v>0</v>
      </c>
      <c r="F42" s="70"/>
    </row>
    <row r="43" spans="1:6" ht="13.5" x14ac:dyDescent="0.25">
      <c r="A43" s="245" t="s">
        <v>421</v>
      </c>
      <c r="B43" s="246" t="s">
        <v>422</v>
      </c>
      <c r="C43" s="247" t="s">
        <v>110</v>
      </c>
      <c r="D43" s="250">
        <f>SUM(D44:D45)</f>
        <v>747.27</v>
      </c>
      <c r="E43" s="251">
        <f>SUM(E44:E45)</f>
        <v>4.3499999999999996</v>
      </c>
      <c r="F43" s="70"/>
    </row>
    <row r="44" spans="1:6" ht="27" x14ac:dyDescent="0.25">
      <c r="A44" s="245" t="s">
        <v>674</v>
      </c>
      <c r="B44" s="246">
        <v>581</v>
      </c>
      <c r="C44" s="247" t="s">
        <v>113</v>
      </c>
      <c r="D44" s="248">
        <f>'2'!D44-'2b'!D44</f>
        <v>0</v>
      </c>
      <c r="E44" s="249">
        <f>'2'!E44-'2b'!E44</f>
        <v>0</v>
      </c>
      <c r="F44" s="70"/>
    </row>
    <row r="45" spans="1:6" ht="13.5" x14ac:dyDescent="0.25">
      <c r="A45" s="245" t="s">
        <v>423</v>
      </c>
      <c r="B45" s="246">
        <v>582</v>
      </c>
      <c r="C45" s="247" t="s">
        <v>115</v>
      </c>
      <c r="D45" s="248">
        <f>'2'!D45-'2b'!D45</f>
        <v>747.27</v>
      </c>
      <c r="E45" s="249">
        <f>'2'!E45-'2b'!E45</f>
        <v>4.3499999999999996</v>
      </c>
      <c r="F45" s="70"/>
    </row>
    <row r="46" spans="1:6" ht="13.5" x14ac:dyDescent="0.25">
      <c r="A46" s="245" t="s">
        <v>424</v>
      </c>
      <c r="B46" s="246" t="s">
        <v>425</v>
      </c>
      <c r="C46" s="247" t="s">
        <v>117</v>
      </c>
      <c r="D46" s="250">
        <f>D47</f>
        <v>0</v>
      </c>
      <c r="E46" s="251">
        <f>E47</f>
        <v>0</v>
      </c>
      <c r="F46" s="70"/>
    </row>
    <row r="47" spans="1:6" ht="13.5" x14ac:dyDescent="0.25">
      <c r="A47" s="245" t="s">
        <v>426</v>
      </c>
      <c r="B47" s="246">
        <v>595</v>
      </c>
      <c r="C47" s="247" t="s">
        <v>120</v>
      </c>
      <c r="D47" s="248">
        <f>'2'!D47-'2b'!D47</f>
        <v>0</v>
      </c>
      <c r="E47" s="249">
        <f>'2'!E47-'2b'!E47</f>
        <v>0</v>
      </c>
      <c r="F47" s="70"/>
    </row>
    <row r="48" spans="1:6" ht="23.25" customHeight="1" thickBot="1" x14ac:dyDescent="0.3">
      <c r="A48" s="252" t="s">
        <v>427</v>
      </c>
      <c r="B48" s="253" t="s">
        <v>428</v>
      </c>
      <c r="C48" s="254" t="s">
        <v>123</v>
      </c>
      <c r="D48" s="255">
        <f>D7+D12+D17+D23+D27+D36+D43+D46</f>
        <v>1328112.5799999998</v>
      </c>
      <c r="E48" s="256">
        <f>E7+E12+E17+E23+E27+E36+E43+E46</f>
        <v>20706.359999999997</v>
      </c>
      <c r="F48" s="70"/>
    </row>
    <row r="49" spans="1:6" ht="12.75" customHeight="1" thickBot="1" x14ac:dyDescent="0.3">
      <c r="A49" s="1009" t="s">
        <v>429</v>
      </c>
      <c r="B49" s="1010"/>
      <c r="C49" s="1010"/>
      <c r="D49" s="1010"/>
      <c r="E49" s="1011"/>
      <c r="F49" s="69"/>
    </row>
    <row r="50" spans="1:6" ht="13.5" x14ac:dyDescent="0.25">
      <c r="A50" s="240" t="s">
        <v>430</v>
      </c>
      <c r="B50" s="257" t="s">
        <v>431</v>
      </c>
      <c r="C50" s="242" t="s">
        <v>126</v>
      </c>
      <c r="D50" s="243">
        <f>SUM(D51:D53)</f>
        <v>36348.389999999992</v>
      </c>
      <c r="E50" s="244">
        <f>SUM(E51:E53)</f>
        <v>27486.370000000003</v>
      </c>
      <c r="F50" s="70"/>
    </row>
    <row r="51" spans="1:6" ht="13.5" x14ac:dyDescent="0.25">
      <c r="A51" s="245" t="s">
        <v>432</v>
      </c>
      <c r="B51" s="258">
        <v>601</v>
      </c>
      <c r="C51" s="247" t="s">
        <v>129</v>
      </c>
      <c r="D51" s="248">
        <f>'2'!D51-'2b'!D51</f>
        <v>592.40000000000009</v>
      </c>
      <c r="E51" s="249">
        <f>'2'!E51-'2b'!E51</f>
        <v>6579.4500000000007</v>
      </c>
      <c r="F51" s="70"/>
    </row>
    <row r="52" spans="1:6" ht="13.5" x14ac:dyDescent="0.25">
      <c r="A52" s="245" t="s">
        <v>433</v>
      </c>
      <c r="B52" s="258">
        <v>602</v>
      </c>
      <c r="C52" s="247" t="s">
        <v>132</v>
      </c>
      <c r="D52" s="248">
        <f>'2'!D52-'2b'!D52</f>
        <v>35349.599999999991</v>
      </c>
      <c r="E52" s="249">
        <f>'2'!E52-'2b'!E52</f>
        <v>20853.09</v>
      </c>
      <c r="F52" s="70"/>
    </row>
    <row r="53" spans="1:6" ht="13.5" x14ac:dyDescent="0.25">
      <c r="A53" s="245" t="s">
        <v>434</v>
      </c>
      <c r="B53" s="258">
        <v>604</v>
      </c>
      <c r="C53" s="247" t="s">
        <v>135</v>
      </c>
      <c r="D53" s="248">
        <f>'2'!D53-'2b'!D53</f>
        <v>406.39</v>
      </c>
      <c r="E53" s="249">
        <f>'2'!E53-'2b'!E53</f>
        <v>53.83</v>
      </c>
      <c r="F53" s="70"/>
    </row>
    <row r="54" spans="1:6" ht="13.5" x14ac:dyDescent="0.25">
      <c r="A54" s="245" t="s">
        <v>435</v>
      </c>
      <c r="B54" s="258" t="s">
        <v>436</v>
      </c>
      <c r="C54" s="247" t="s">
        <v>138</v>
      </c>
      <c r="D54" s="250">
        <f>SUM(D55:D58)</f>
        <v>37.729999999999997</v>
      </c>
      <c r="E54" s="251">
        <f>SUM(E55:E58)</f>
        <v>525.12</v>
      </c>
      <c r="F54" s="70"/>
    </row>
    <row r="55" spans="1:6" ht="13.5" x14ac:dyDescent="0.25">
      <c r="A55" s="245" t="s">
        <v>437</v>
      </c>
      <c r="B55" s="258">
        <v>611</v>
      </c>
      <c r="C55" s="247" t="s">
        <v>141</v>
      </c>
      <c r="D55" s="248">
        <f>'2'!D55-'2b'!D55</f>
        <v>0</v>
      </c>
      <c r="E55" s="249">
        <f>'2'!E55-'2b'!E55</f>
        <v>0</v>
      </c>
      <c r="F55" s="70"/>
    </row>
    <row r="56" spans="1:6" ht="13.5" x14ac:dyDescent="0.25">
      <c r="A56" s="245" t="s">
        <v>438</v>
      </c>
      <c r="B56" s="258">
        <v>612</v>
      </c>
      <c r="C56" s="247" t="s">
        <v>144</v>
      </c>
      <c r="D56" s="248">
        <f>'2'!D56-'2b'!D56</f>
        <v>0</v>
      </c>
      <c r="E56" s="249">
        <f>'2'!E56-'2b'!E56</f>
        <v>0</v>
      </c>
      <c r="F56" s="70"/>
    </row>
    <row r="57" spans="1:6" ht="13.5" x14ac:dyDescent="0.25">
      <c r="A57" s="245" t="s">
        <v>439</v>
      </c>
      <c r="B57" s="258">
        <v>613</v>
      </c>
      <c r="C57" s="247" t="s">
        <v>147</v>
      </c>
      <c r="D57" s="248">
        <f>'2'!D57-'2b'!D57</f>
        <v>-20.96</v>
      </c>
      <c r="E57" s="249">
        <f>'2'!E57-'2b'!E57</f>
        <v>0</v>
      </c>
      <c r="F57" s="70"/>
    </row>
    <row r="58" spans="1:6" ht="13.5" x14ac:dyDescent="0.25">
      <c r="A58" s="245" t="s">
        <v>440</v>
      </c>
      <c r="B58" s="258">
        <v>614</v>
      </c>
      <c r="C58" s="247" t="s">
        <v>150</v>
      </c>
      <c r="D58" s="248">
        <f>'2'!D58-'2b'!D58</f>
        <v>58.69</v>
      </c>
      <c r="E58" s="249">
        <f>'2'!E58-'2b'!E58</f>
        <v>525.12</v>
      </c>
      <c r="F58" s="70"/>
    </row>
    <row r="59" spans="1:6" ht="13.5" x14ac:dyDescent="0.25">
      <c r="A59" s="245" t="s">
        <v>441</v>
      </c>
      <c r="B59" s="258" t="s">
        <v>442</v>
      </c>
      <c r="C59" s="247" t="s">
        <v>153</v>
      </c>
      <c r="D59" s="250">
        <f>SUM(D60:D63)</f>
        <v>17035.89</v>
      </c>
      <c r="E59" s="251">
        <f>SUM(E60:E63)</f>
        <v>297.44999999999982</v>
      </c>
      <c r="F59" s="70"/>
    </row>
    <row r="60" spans="1:6" ht="13.5" x14ac:dyDescent="0.25">
      <c r="A60" s="245" t="s">
        <v>443</v>
      </c>
      <c r="B60" s="258">
        <v>621</v>
      </c>
      <c r="C60" s="247" t="s">
        <v>156</v>
      </c>
      <c r="D60" s="248">
        <f>'2'!D60-'2b'!D60</f>
        <v>681.69</v>
      </c>
      <c r="E60" s="249">
        <f>'2'!E60-'2b'!E60</f>
        <v>0</v>
      </c>
      <c r="F60" s="70"/>
    </row>
    <row r="61" spans="1:6" ht="13.5" x14ac:dyDescent="0.25">
      <c r="A61" s="245" t="s">
        <v>444</v>
      </c>
      <c r="B61" s="258">
        <v>622</v>
      </c>
      <c r="C61" s="247" t="s">
        <v>159</v>
      </c>
      <c r="D61" s="248">
        <f>'2'!D61-'2b'!D61</f>
        <v>13386.96</v>
      </c>
      <c r="E61" s="249">
        <f>'2'!E61-'2b'!E61</f>
        <v>297.44999999999982</v>
      </c>
      <c r="F61" s="70"/>
    </row>
    <row r="62" spans="1:6" ht="13.5" x14ac:dyDescent="0.25">
      <c r="A62" s="245" t="s">
        <v>445</v>
      </c>
      <c r="B62" s="258">
        <v>623</v>
      </c>
      <c r="C62" s="247" t="s">
        <v>162</v>
      </c>
      <c r="D62" s="248">
        <f>'2'!D62-'2b'!D62</f>
        <v>0</v>
      </c>
      <c r="E62" s="249">
        <f>'2'!E62-'2b'!E62</f>
        <v>0</v>
      </c>
      <c r="F62" s="70"/>
    </row>
    <row r="63" spans="1:6" ht="13.5" x14ac:dyDescent="0.25">
      <c r="A63" s="245" t="s">
        <v>446</v>
      </c>
      <c r="B63" s="258">
        <v>624</v>
      </c>
      <c r="C63" s="247" t="s">
        <v>164</v>
      </c>
      <c r="D63" s="248">
        <f>'2'!D63-'2b'!D63</f>
        <v>2967.24</v>
      </c>
      <c r="E63" s="249">
        <f>'2'!E63-'2b'!E63</f>
        <v>0</v>
      </c>
      <c r="F63" s="70"/>
    </row>
    <row r="64" spans="1:6" ht="13.5" x14ac:dyDescent="0.25">
      <c r="A64" s="245" t="s">
        <v>447</v>
      </c>
      <c r="B64" s="258" t="s">
        <v>448</v>
      </c>
      <c r="C64" s="247" t="s">
        <v>167</v>
      </c>
      <c r="D64" s="250">
        <f>SUM(D65:D71)</f>
        <v>187464.49000000002</v>
      </c>
      <c r="E64" s="251">
        <f>SUM(E65:E71)</f>
        <v>309.52</v>
      </c>
      <c r="F64" s="70"/>
    </row>
    <row r="65" spans="1:6" ht="13.5" x14ac:dyDescent="0.25">
      <c r="A65" s="245" t="s">
        <v>449</v>
      </c>
      <c r="B65" s="258">
        <v>641</v>
      </c>
      <c r="C65" s="247" t="s">
        <v>170</v>
      </c>
      <c r="D65" s="248">
        <f>'2'!D65-'2b'!D65</f>
        <v>132.74</v>
      </c>
      <c r="E65" s="249">
        <f>'2'!E65-'2b'!E65</f>
        <v>0</v>
      </c>
      <c r="F65" s="70"/>
    </row>
    <row r="66" spans="1:6" ht="13.5" x14ac:dyDescent="0.25">
      <c r="A66" s="245" t="s">
        <v>450</v>
      </c>
      <c r="B66" s="258">
        <v>642</v>
      </c>
      <c r="C66" s="247" t="s">
        <v>172</v>
      </c>
      <c r="D66" s="248">
        <f>'2'!D66-'2b'!D66</f>
        <v>356.82</v>
      </c>
      <c r="E66" s="249">
        <f>'2'!E66-'2b'!E66</f>
        <v>0</v>
      </c>
      <c r="F66" s="70"/>
    </row>
    <row r="67" spans="1:6" ht="13.5" x14ac:dyDescent="0.25">
      <c r="A67" s="245" t="s">
        <v>451</v>
      </c>
      <c r="B67" s="258">
        <v>643</v>
      </c>
      <c r="C67" s="247" t="s">
        <v>175</v>
      </c>
      <c r="D67" s="248">
        <f>'2'!D67-'2b'!D67</f>
        <v>0</v>
      </c>
      <c r="E67" s="249">
        <f>'2'!E67-'2b'!E67</f>
        <v>0</v>
      </c>
      <c r="F67" s="70"/>
    </row>
    <row r="68" spans="1:6" ht="13.5" x14ac:dyDescent="0.25">
      <c r="A68" s="245" t="s">
        <v>452</v>
      </c>
      <c r="B68" s="258">
        <v>644</v>
      </c>
      <c r="C68" s="247" t="s">
        <v>178</v>
      </c>
      <c r="D68" s="248">
        <f>'2'!D68-'2b'!D68</f>
        <v>4803.55</v>
      </c>
      <c r="E68" s="249">
        <f>'2'!E68-'2b'!E68</f>
        <v>0</v>
      </c>
      <c r="F68" s="70"/>
    </row>
    <row r="69" spans="1:6" ht="13.5" x14ac:dyDescent="0.25">
      <c r="A69" s="245" t="s">
        <v>453</v>
      </c>
      <c r="B69" s="258">
        <v>645</v>
      </c>
      <c r="C69" s="247" t="s">
        <v>181</v>
      </c>
      <c r="D69" s="248">
        <f>'2'!D69-'2b'!D69</f>
        <v>102.26</v>
      </c>
      <c r="E69" s="249">
        <f>'2'!E69-'2b'!E69</f>
        <v>3.83</v>
      </c>
      <c r="F69" s="70"/>
    </row>
    <row r="70" spans="1:6" ht="13.5" x14ac:dyDescent="0.25">
      <c r="A70" s="245" t="s">
        <v>454</v>
      </c>
      <c r="B70" s="258">
        <v>648</v>
      </c>
      <c r="C70" s="247" t="s">
        <v>184</v>
      </c>
      <c r="D70" s="248">
        <f>'2'!D70-'2b'!D70</f>
        <v>51029.4</v>
      </c>
      <c r="E70" s="249">
        <f>'2'!E70-'2b'!E70</f>
        <v>0</v>
      </c>
      <c r="F70" s="70"/>
    </row>
    <row r="71" spans="1:6" ht="13.5" x14ac:dyDescent="0.25">
      <c r="A71" s="245" t="s">
        <v>455</v>
      </c>
      <c r="B71" s="258">
        <v>649</v>
      </c>
      <c r="C71" s="247" t="s">
        <v>187</v>
      </c>
      <c r="D71" s="248">
        <f>'2'!D71-'2b'!D71</f>
        <v>131039.72000000002</v>
      </c>
      <c r="E71" s="249">
        <f>'2'!E71-'2b'!E71</f>
        <v>305.69</v>
      </c>
      <c r="F71" s="70"/>
    </row>
    <row r="72" spans="1:6" ht="12.75" customHeight="1" x14ac:dyDescent="0.25">
      <c r="A72" s="245" t="s">
        <v>675</v>
      </c>
      <c r="B72" s="258" t="s">
        <v>456</v>
      </c>
      <c r="C72" s="247" t="s">
        <v>189</v>
      </c>
      <c r="D72" s="250">
        <f>SUM(D73:D79)</f>
        <v>811.76</v>
      </c>
      <c r="E72" s="251">
        <f>SUM(E73:E79)</f>
        <v>99.3</v>
      </c>
      <c r="F72" s="70"/>
    </row>
    <row r="73" spans="1:6" ht="27" x14ac:dyDescent="0.25">
      <c r="A73" s="245" t="s">
        <v>676</v>
      </c>
      <c r="B73" s="258">
        <v>652</v>
      </c>
      <c r="C73" s="247" t="s">
        <v>192</v>
      </c>
      <c r="D73" s="248">
        <f>'2'!D73-'2b'!D73</f>
        <v>381.05</v>
      </c>
      <c r="E73" s="249">
        <f>'2'!E73-'2b'!E73</f>
        <v>23</v>
      </c>
      <c r="F73" s="70"/>
    </row>
    <row r="74" spans="1:6" ht="13.5" x14ac:dyDescent="0.25">
      <c r="A74" s="245" t="s">
        <v>457</v>
      </c>
      <c r="B74" s="258">
        <v>653</v>
      </c>
      <c r="C74" s="247" t="s">
        <v>194</v>
      </c>
      <c r="D74" s="248">
        <f>'2'!D74-'2b'!D74</f>
        <v>0</v>
      </c>
      <c r="E74" s="249">
        <f>'2'!E74-'2b'!E74</f>
        <v>0</v>
      </c>
      <c r="F74" s="70"/>
    </row>
    <row r="75" spans="1:6" ht="13.5" x14ac:dyDescent="0.25">
      <c r="A75" s="245" t="s">
        <v>458</v>
      </c>
      <c r="B75" s="258">
        <v>654</v>
      </c>
      <c r="C75" s="247" t="s">
        <v>196</v>
      </c>
      <c r="D75" s="248">
        <f>'2'!D75-'2b'!D75</f>
        <v>430.70999999999992</v>
      </c>
      <c r="E75" s="249">
        <f>'2'!E75-'2b'!E75</f>
        <v>76.3</v>
      </c>
      <c r="F75" s="70"/>
    </row>
    <row r="76" spans="1:6" ht="13.5" x14ac:dyDescent="0.25">
      <c r="A76" s="245" t="s">
        <v>459</v>
      </c>
      <c r="B76" s="258">
        <v>655</v>
      </c>
      <c r="C76" s="247" t="s">
        <v>199</v>
      </c>
      <c r="D76" s="248">
        <f>'2'!D76-'2b'!D76</f>
        <v>0</v>
      </c>
      <c r="E76" s="249">
        <f>'2'!E76-'2b'!E76</f>
        <v>0</v>
      </c>
      <c r="F76" s="70"/>
    </row>
    <row r="77" spans="1:6" ht="13.5" x14ac:dyDescent="0.25">
      <c r="A77" s="245" t="s">
        <v>460</v>
      </c>
      <c r="B77" s="258">
        <v>656</v>
      </c>
      <c r="C77" s="247" t="s">
        <v>202</v>
      </c>
      <c r="D77" s="248">
        <f>'2'!D77-'2b'!D77</f>
        <v>0</v>
      </c>
      <c r="E77" s="249">
        <f>'2'!E77-'2b'!E77</f>
        <v>0</v>
      </c>
      <c r="F77" s="70"/>
    </row>
    <row r="78" spans="1:6" ht="13.5" x14ac:dyDescent="0.25">
      <c r="A78" s="245" t="s">
        <v>461</v>
      </c>
      <c r="B78" s="258">
        <v>657</v>
      </c>
      <c r="C78" s="247" t="s">
        <v>205</v>
      </c>
      <c r="D78" s="248">
        <f>'2'!D78-'2b'!D78</f>
        <v>0</v>
      </c>
      <c r="E78" s="249">
        <f>'2'!E78-'2b'!E78</f>
        <v>0</v>
      </c>
      <c r="F78" s="70"/>
    </row>
    <row r="79" spans="1:6" ht="13.5" x14ac:dyDescent="0.25">
      <c r="A79" s="245" t="s">
        <v>462</v>
      </c>
      <c r="B79" s="258">
        <v>659</v>
      </c>
      <c r="C79" s="247" t="s">
        <v>208</v>
      </c>
      <c r="D79" s="248">
        <f>'2'!D79-'2b'!D79</f>
        <v>0</v>
      </c>
      <c r="E79" s="249">
        <f>'2'!E79-'2b'!E79</f>
        <v>0</v>
      </c>
      <c r="F79" s="70"/>
    </row>
    <row r="80" spans="1:6" ht="13.5" x14ac:dyDescent="0.25">
      <c r="A80" s="245" t="s">
        <v>463</v>
      </c>
      <c r="B80" s="258" t="s">
        <v>464</v>
      </c>
      <c r="C80" s="247" t="s">
        <v>211</v>
      </c>
      <c r="D80" s="250">
        <f>SUM(D81:D83)</f>
        <v>772.9</v>
      </c>
      <c r="E80" s="251">
        <f>SUM(E81:E83)</f>
        <v>10</v>
      </c>
      <c r="F80" s="70"/>
    </row>
    <row r="81" spans="1:6" ht="27" x14ac:dyDescent="0.25">
      <c r="A81" s="245" t="s">
        <v>465</v>
      </c>
      <c r="B81" s="258">
        <v>681</v>
      </c>
      <c r="C81" s="247" t="s">
        <v>214</v>
      </c>
      <c r="D81" s="248">
        <f>'2'!D81-'2b'!D81</f>
        <v>0</v>
      </c>
      <c r="E81" s="249">
        <f>'2'!E81-'2b'!E81</f>
        <v>0</v>
      </c>
      <c r="F81" s="70"/>
    </row>
    <row r="82" spans="1:6" ht="13.5" x14ac:dyDescent="0.25">
      <c r="A82" s="245" t="s">
        <v>466</v>
      </c>
      <c r="B82" s="258">
        <v>682</v>
      </c>
      <c r="C82" s="247" t="s">
        <v>217</v>
      </c>
      <c r="D82" s="248">
        <f>'2'!D82-'2b'!D82</f>
        <v>772.9</v>
      </c>
      <c r="E82" s="249">
        <f>'2'!E82-'2b'!E82</f>
        <v>10</v>
      </c>
      <c r="F82" s="70"/>
    </row>
    <row r="83" spans="1:6" ht="13.5" x14ac:dyDescent="0.25">
      <c r="A83" s="245" t="s">
        <v>467</v>
      </c>
      <c r="B83" s="258">
        <v>684</v>
      </c>
      <c r="C83" s="247" t="s">
        <v>220</v>
      </c>
      <c r="D83" s="248">
        <f>'2'!D83-'2b'!D83</f>
        <v>0</v>
      </c>
      <c r="E83" s="249">
        <f>'2'!E83-'2b'!E83</f>
        <v>0</v>
      </c>
      <c r="F83" s="70"/>
    </row>
    <row r="84" spans="1:6" ht="13.5" x14ac:dyDescent="0.25">
      <c r="A84" s="245" t="s">
        <v>468</v>
      </c>
      <c r="B84" s="258" t="s">
        <v>469</v>
      </c>
      <c r="C84" s="247" t="s">
        <v>223</v>
      </c>
      <c r="D84" s="250">
        <f>D85</f>
        <v>1078973.4099999999</v>
      </c>
      <c r="E84" s="251">
        <f>E85</f>
        <v>0</v>
      </c>
      <c r="F84" s="70"/>
    </row>
    <row r="85" spans="1:6" ht="13.5" x14ac:dyDescent="0.25">
      <c r="A85" s="245" t="s">
        <v>470</v>
      </c>
      <c r="B85" s="258">
        <v>691</v>
      </c>
      <c r="C85" s="247" t="s">
        <v>226</v>
      </c>
      <c r="D85" s="248">
        <f>'2'!D85-'2b'!D85</f>
        <v>1078973.4099999999</v>
      </c>
      <c r="E85" s="249">
        <f>'2'!E85-'2b'!E85</f>
        <v>0</v>
      </c>
      <c r="F85" s="70"/>
    </row>
    <row r="86" spans="1:6" ht="27" x14ac:dyDescent="0.25">
      <c r="A86" s="245" t="s">
        <v>471</v>
      </c>
      <c r="B86" s="259" t="s">
        <v>644</v>
      </c>
      <c r="C86" s="247" t="s">
        <v>229</v>
      </c>
      <c r="D86" s="250">
        <f>D50+D54+D59+D64+D72+D80+D84</f>
        <v>1321444.5699999998</v>
      </c>
      <c r="E86" s="251">
        <f>E50+E54+E59+E64+E72+E80+E84</f>
        <v>28727.760000000002</v>
      </c>
      <c r="F86" s="70"/>
    </row>
    <row r="87" spans="1:6" ht="13.5" x14ac:dyDescent="0.25">
      <c r="A87" s="260" t="s">
        <v>472</v>
      </c>
      <c r="B87" s="258" t="s">
        <v>473</v>
      </c>
      <c r="C87" s="247" t="s">
        <v>232</v>
      </c>
      <c r="D87" s="250">
        <f>D86-D48</f>
        <v>-6668.0100000000093</v>
      </c>
      <c r="E87" s="251">
        <f>E86-E48</f>
        <v>8021.4000000000051</v>
      </c>
      <c r="F87" s="70"/>
    </row>
    <row r="88" spans="1:6" ht="13.5" x14ac:dyDescent="0.25">
      <c r="A88" s="245" t="s">
        <v>474</v>
      </c>
      <c r="B88" s="258">
        <v>591</v>
      </c>
      <c r="C88" s="247" t="s">
        <v>235</v>
      </c>
      <c r="D88" s="248">
        <f>'2'!D88-'2b'!D88</f>
        <v>-425.04</v>
      </c>
      <c r="E88" s="249">
        <f>'2'!E88-'2b'!E88</f>
        <v>-2038.2</v>
      </c>
      <c r="F88" s="70"/>
    </row>
    <row r="89" spans="1:6" ht="13.5" x14ac:dyDescent="0.25">
      <c r="A89" s="260" t="s">
        <v>475</v>
      </c>
      <c r="B89" s="258" t="s">
        <v>476</v>
      </c>
      <c r="C89" s="247" t="s">
        <v>238</v>
      </c>
      <c r="D89" s="248">
        <f>D87-D88</f>
        <v>-6242.9700000000093</v>
      </c>
      <c r="E89" s="249">
        <f>E87-E88</f>
        <v>10059.600000000006</v>
      </c>
      <c r="F89" s="70"/>
    </row>
    <row r="90" spans="1:6" ht="24" customHeight="1" x14ac:dyDescent="0.25">
      <c r="A90" s="1000"/>
      <c r="B90" s="1001"/>
      <c r="C90" s="1002"/>
      <c r="D90" s="1003" t="s">
        <v>684</v>
      </c>
      <c r="E90" s="1004"/>
      <c r="F90" s="64"/>
    </row>
    <row r="91" spans="1:6" ht="12.75" customHeight="1" x14ac:dyDescent="0.25">
      <c r="A91" s="261" t="s">
        <v>477</v>
      </c>
      <c r="B91" s="262" t="s">
        <v>585</v>
      </c>
      <c r="C91" s="263" t="s">
        <v>241</v>
      </c>
      <c r="D91" s="1005">
        <f>+D87+E87</f>
        <v>1353.3899999999958</v>
      </c>
      <c r="E91" s="1006"/>
    </row>
    <row r="92" spans="1:6" ht="12.75" customHeight="1" thickBot="1" x14ac:dyDescent="0.3">
      <c r="A92" s="264" t="s">
        <v>478</v>
      </c>
      <c r="B92" s="265" t="s">
        <v>586</v>
      </c>
      <c r="C92" s="266" t="s">
        <v>244</v>
      </c>
      <c r="D92" s="1007">
        <f>+D89+E89</f>
        <v>3816.6299999999965</v>
      </c>
      <c r="E92" s="1008"/>
    </row>
    <row r="93" spans="1:6" ht="12.75" customHeight="1" x14ac:dyDescent="0.25">
      <c r="A93" s="267"/>
      <c r="B93" s="268"/>
      <c r="C93" s="268"/>
      <c r="D93" s="269"/>
      <c r="E93" s="269"/>
    </row>
    <row r="94" spans="1:6" ht="12.75" customHeight="1" x14ac:dyDescent="0.25">
      <c r="A94" s="270" t="s">
        <v>630</v>
      </c>
      <c r="B94" s="268"/>
      <c r="C94" s="268"/>
      <c r="D94" s="269"/>
      <c r="E94" s="269"/>
    </row>
    <row r="95" spans="1:6" ht="12.75" customHeight="1" x14ac:dyDescent="0.25">
      <c r="A95" s="271" t="s">
        <v>1025</v>
      </c>
      <c r="B95" s="268"/>
      <c r="C95" s="268"/>
      <c r="D95" s="269"/>
      <c r="E95" s="269"/>
    </row>
    <row r="96" spans="1:6" ht="13.5" x14ac:dyDescent="0.25">
      <c r="A96" s="271" t="s">
        <v>1026</v>
      </c>
      <c r="B96" s="272"/>
      <c r="C96" s="272"/>
      <c r="D96" s="269"/>
      <c r="E96" s="269"/>
    </row>
    <row r="97" spans="1:5" ht="13.5" x14ac:dyDescent="0.25">
      <c r="A97" s="271" t="s">
        <v>1027</v>
      </c>
      <c r="B97" s="272"/>
      <c r="C97" s="272"/>
      <c r="D97" s="269"/>
      <c r="E97" s="269"/>
    </row>
    <row r="98" spans="1:5" ht="13.5" x14ac:dyDescent="0.25">
      <c r="A98" s="271" t="s">
        <v>1028</v>
      </c>
      <c r="B98" s="273"/>
      <c r="C98" s="273"/>
      <c r="D98" s="269"/>
      <c r="E98" s="269"/>
    </row>
  </sheetData>
  <mergeCells count="10">
    <mergeCell ref="A90:C90"/>
    <mergeCell ref="D90:E90"/>
    <mergeCell ref="D91:E91"/>
    <mergeCell ref="D92:E92"/>
    <mergeCell ref="A1:E1"/>
    <mergeCell ref="A2:E2"/>
    <mergeCell ref="A3:E3"/>
    <mergeCell ref="A4:E4"/>
    <mergeCell ref="B6:C6"/>
    <mergeCell ref="A49:E49"/>
  </mergeCells>
  <pageMargins left="0.70866141732283472" right="0" top="0.39370078740157483" bottom="0.39370078740157483" header="0.51181102362204722" footer="0.51181102362204722"/>
  <pageSetup paperSize="9" scale="80" orientation="portrait" r:id="rId1"/>
  <headerFooter alignWithMargins="0"/>
  <rowBreaks count="1" manualBreakCount="1">
    <brk id="48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8"/>
  <sheetViews>
    <sheetView zoomScale="85" zoomScaleNormal="85" workbookViewId="0">
      <pane ySplit="5" topLeftCell="A6" activePane="bottomLeft" state="frozenSplit"/>
      <selection pane="bottomLeft" activeCell="A81" sqref="A81"/>
    </sheetView>
  </sheetViews>
  <sheetFormatPr defaultRowHeight="12.75" x14ac:dyDescent="0.25"/>
  <cols>
    <col min="1" max="1" width="60.42578125" style="22" customWidth="1"/>
    <col min="2" max="2" width="13.85546875" style="68" customWidth="1"/>
    <col min="3" max="3" width="9.140625" style="68"/>
    <col min="4" max="4" width="12.5703125" style="81" customWidth="1"/>
    <col min="5" max="5" width="15.140625" style="81" customWidth="1"/>
    <col min="6" max="16384" width="9.140625" style="20"/>
  </cols>
  <sheetData>
    <row r="1" spans="1:6" ht="15.75" x14ac:dyDescent="0.25">
      <c r="A1" s="1012" t="s">
        <v>1264</v>
      </c>
      <c r="B1" s="1012"/>
      <c r="C1" s="1012"/>
      <c r="D1" s="1012"/>
      <c r="E1" s="1012"/>
    </row>
    <row r="2" spans="1:6" ht="12.75" customHeight="1" thickBot="1" x14ac:dyDescent="0.3">
      <c r="A2" s="1013"/>
      <c r="B2" s="1013"/>
      <c r="C2" s="1013"/>
      <c r="D2" s="1013"/>
      <c r="E2" s="1013"/>
    </row>
    <row r="3" spans="1:6" ht="27.95" customHeight="1" thickBot="1" x14ac:dyDescent="0.3">
      <c r="A3" s="1014" t="s">
        <v>1018</v>
      </c>
      <c r="B3" s="1015"/>
      <c r="C3" s="1015"/>
      <c r="D3" s="1015"/>
      <c r="E3" s="1016"/>
      <c r="F3" s="64"/>
    </row>
    <row r="4" spans="1:6" ht="15" customHeight="1" thickBot="1" x14ac:dyDescent="0.3">
      <c r="A4" s="988" t="s">
        <v>1019</v>
      </c>
      <c r="B4" s="989"/>
      <c r="C4" s="989"/>
      <c r="D4" s="989"/>
      <c r="E4" s="990"/>
    </row>
    <row r="5" spans="1:6" s="67" customFormat="1" ht="40.5" customHeight="1" thickBot="1" x14ac:dyDescent="0.3">
      <c r="A5" s="232" t="s">
        <v>1020</v>
      </c>
      <c r="B5" s="233" t="s">
        <v>1021</v>
      </c>
      <c r="C5" s="234" t="s">
        <v>1022</v>
      </c>
      <c r="D5" s="235" t="s">
        <v>1023</v>
      </c>
      <c r="E5" s="236" t="s">
        <v>1024</v>
      </c>
      <c r="F5" s="69"/>
    </row>
    <row r="6" spans="1:6" s="67" customFormat="1" ht="12.75" customHeight="1" x14ac:dyDescent="0.25">
      <c r="A6" s="237" t="s">
        <v>381</v>
      </c>
      <c r="B6" s="1017"/>
      <c r="C6" s="1018"/>
      <c r="D6" s="238" t="s">
        <v>584</v>
      </c>
      <c r="E6" s="239" t="s">
        <v>505</v>
      </c>
      <c r="F6" s="66"/>
    </row>
    <row r="7" spans="1:6" ht="13.5" x14ac:dyDescent="0.25">
      <c r="A7" s="240" t="s">
        <v>382</v>
      </c>
      <c r="B7" s="241" t="s">
        <v>383</v>
      </c>
      <c r="C7" s="242" t="s">
        <v>3</v>
      </c>
      <c r="D7" s="243">
        <f>SUM(D8:D11)</f>
        <v>27200.800000000003</v>
      </c>
      <c r="E7" s="244">
        <f>SUM(E8:E11)</f>
        <v>25731.199999999997</v>
      </c>
      <c r="F7" s="70"/>
    </row>
    <row r="8" spans="1:6" ht="13.5" x14ac:dyDescent="0.25">
      <c r="A8" s="245" t="s">
        <v>384</v>
      </c>
      <c r="B8" s="246">
        <v>501</v>
      </c>
      <c r="C8" s="247" t="s">
        <v>6</v>
      </c>
      <c r="D8" s="248">
        <v>15660.77</v>
      </c>
      <c r="E8" s="249">
        <v>22838.79</v>
      </c>
      <c r="F8" s="70"/>
    </row>
    <row r="9" spans="1:6" ht="13.5" x14ac:dyDescent="0.25">
      <c r="A9" s="245" t="s">
        <v>385</v>
      </c>
      <c r="B9" s="246">
        <v>502</v>
      </c>
      <c r="C9" s="247" t="s">
        <v>9</v>
      </c>
      <c r="D9" s="248">
        <v>11540.03</v>
      </c>
      <c r="E9" s="249">
        <v>2885.49</v>
      </c>
      <c r="F9" s="70"/>
    </row>
    <row r="10" spans="1:6" ht="13.5" x14ac:dyDescent="0.25">
      <c r="A10" s="245" t="s">
        <v>386</v>
      </c>
      <c r="B10" s="246">
        <v>503</v>
      </c>
      <c r="C10" s="247" t="s">
        <v>12</v>
      </c>
      <c r="D10" s="248">
        <v>0</v>
      </c>
      <c r="E10" s="249">
        <v>0</v>
      </c>
      <c r="F10" s="70"/>
    </row>
    <row r="11" spans="1:6" ht="13.5" x14ac:dyDescent="0.25">
      <c r="A11" s="245" t="s">
        <v>387</v>
      </c>
      <c r="B11" s="246">
        <v>504</v>
      </c>
      <c r="C11" s="247" t="s">
        <v>15</v>
      </c>
      <c r="D11" s="248">
        <v>0</v>
      </c>
      <c r="E11" s="249">
        <v>6.92</v>
      </c>
      <c r="F11" s="70"/>
    </row>
    <row r="12" spans="1:6" ht="13.5" x14ac:dyDescent="0.25">
      <c r="A12" s="245" t="s">
        <v>388</v>
      </c>
      <c r="B12" s="246" t="s">
        <v>389</v>
      </c>
      <c r="C12" s="247" t="s">
        <v>18</v>
      </c>
      <c r="D12" s="250">
        <f>SUM(D13:D16)</f>
        <v>4376.2199999999993</v>
      </c>
      <c r="E12" s="251">
        <f>SUM(E13:E16)</f>
        <v>1061.45</v>
      </c>
      <c r="F12" s="70"/>
    </row>
    <row r="13" spans="1:6" ht="13.5" x14ac:dyDescent="0.25">
      <c r="A13" s="245" t="s">
        <v>390</v>
      </c>
      <c r="B13" s="246">
        <v>511</v>
      </c>
      <c r="C13" s="247" t="s">
        <v>21</v>
      </c>
      <c r="D13" s="248">
        <v>1817.18</v>
      </c>
      <c r="E13" s="249">
        <v>21.26</v>
      </c>
      <c r="F13" s="70"/>
    </row>
    <row r="14" spans="1:6" ht="13.5" x14ac:dyDescent="0.25">
      <c r="A14" s="245" t="s">
        <v>391</v>
      </c>
      <c r="B14" s="246">
        <v>512</v>
      </c>
      <c r="C14" s="247" t="s">
        <v>24</v>
      </c>
      <c r="D14" s="248">
        <v>0</v>
      </c>
      <c r="E14" s="249">
        <v>0</v>
      </c>
      <c r="F14" s="70"/>
    </row>
    <row r="15" spans="1:6" ht="13.5" x14ac:dyDescent="0.25">
      <c r="A15" s="245" t="s">
        <v>392</v>
      </c>
      <c r="B15" s="246">
        <v>513</v>
      </c>
      <c r="C15" s="247" t="s">
        <v>27</v>
      </c>
      <c r="D15" s="248">
        <v>1.07</v>
      </c>
      <c r="E15" s="249">
        <v>0.3</v>
      </c>
      <c r="F15" s="70"/>
    </row>
    <row r="16" spans="1:6" ht="13.5" x14ac:dyDescent="0.25">
      <c r="A16" s="245" t="s">
        <v>393</v>
      </c>
      <c r="B16" s="246">
        <v>518</v>
      </c>
      <c r="C16" s="247" t="s">
        <v>30</v>
      </c>
      <c r="D16" s="248">
        <v>2557.9699999999998</v>
      </c>
      <c r="E16" s="249">
        <v>1039.8900000000001</v>
      </c>
      <c r="F16" s="70"/>
    </row>
    <row r="17" spans="1:6" ht="13.5" x14ac:dyDescent="0.25">
      <c r="A17" s="245" t="s">
        <v>394</v>
      </c>
      <c r="B17" s="246" t="s">
        <v>395</v>
      </c>
      <c r="C17" s="247" t="s">
        <v>33</v>
      </c>
      <c r="D17" s="250">
        <f>SUM(D18:D22)</f>
        <v>20981.78</v>
      </c>
      <c r="E17" s="251">
        <f>SUM(E18:E22)</f>
        <v>11566.55</v>
      </c>
      <c r="F17" s="70"/>
    </row>
    <row r="18" spans="1:6" ht="13.5" x14ac:dyDescent="0.25">
      <c r="A18" s="245" t="s">
        <v>396</v>
      </c>
      <c r="B18" s="246">
        <v>521</v>
      </c>
      <c r="C18" s="247" t="s">
        <v>36</v>
      </c>
      <c r="D18" s="248">
        <v>15766.16</v>
      </c>
      <c r="E18" s="249">
        <v>8746.1</v>
      </c>
      <c r="F18" s="70"/>
    </row>
    <row r="19" spans="1:6" ht="13.5" x14ac:dyDescent="0.25">
      <c r="A19" s="245" t="s">
        <v>397</v>
      </c>
      <c r="B19" s="246">
        <v>524</v>
      </c>
      <c r="C19" s="247" t="s">
        <v>39</v>
      </c>
      <c r="D19" s="248">
        <v>5139.1499999999996</v>
      </c>
      <c r="E19" s="249">
        <v>2820.45</v>
      </c>
      <c r="F19" s="70"/>
    </row>
    <row r="20" spans="1:6" ht="13.5" x14ac:dyDescent="0.25">
      <c r="A20" s="245" t="s">
        <v>398</v>
      </c>
      <c r="B20" s="246">
        <v>525</v>
      </c>
      <c r="C20" s="247" t="s">
        <v>42</v>
      </c>
      <c r="D20" s="248">
        <v>0</v>
      </c>
      <c r="E20" s="249">
        <v>0</v>
      </c>
      <c r="F20" s="70"/>
    </row>
    <row r="21" spans="1:6" ht="13.5" x14ac:dyDescent="0.25">
      <c r="A21" s="245" t="s">
        <v>399</v>
      </c>
      <c r="B21" s="246">
        <v>527</v>
      </c>
      <c r="C21" s="247" t="s">
        <v>45</v>
      </c>
      <c r="D21" s="248">
        <v>11.13</v>
      </c>
      <c r="E21" s="249">
        <v>0</v>
      </c>
      <c r="F21" s="70"/>
    </row>
    <row r="22" spans="1:6" ht="13.5" x14ac:dyDescent="0.25">
      <c r="A22" s="245" t="s">
        <v>400</v>
      </c>
      <c r="B22" s="246">
        <v>528</v>
      </c>
      <c r="C22" s="247" t="s">
        <v>48</v>
      </c>
      <c r="D22" s="248">
        <v>65.34</v>
      </c>
      <c r="E22" s="249">
        <v>0</v>
      </c>
      <c r="F22" s="70"/>
    </row>
    <row r="23" spans="1:6" ht="13.5" x14ac:dyDescent="0.25">
      <c r="A23" s="245" t="s">
        <v>401</v>
      </c>
      <c r="B23" s="246" t="s">
        <v>402</v>
      </c>
      <c r="C23" s="247" t="s">
        <v>51</v>
      </c>
      <c r="D23" s="250">
        <f>SUM(D24:D26)</f>
        <v>26.76</v>
      </c>
      <c r="E23" s="251">
        <f>SUM(E24:E26)</f>
        <v>24.69</v>
      </c>
      <c r="F23" s="70"/>
    </row>
    <row r="24" spans="1:6" ht="13.5" x14ac:dyDescent="0.25">
      <c r="A24" s="245" t="s">
        <v>403</v>
      </c>
      <c r="B24" s="246">
        <v>531</v>
      </c>
      <c r="C24" s="247" t="s">
        <v>54</v>
      </c>
      <c r="D24" s="248">
        <v>25.26</v>
      </c>
      <c r="E24" s="249">
        <v>0</v>
      </c>
      <c r="F24" s="70"/>
    </row>
    <row r="25" spans="1:6" ht="13.5" x14ac:dyDescent="0.25">
      <c r="A25" s="245" t="s">
        <v>404</v>
      </c>
      <c r="B25" s="246">
        <v>532</v>
      </c>
      <c r="C25" s="247" t="s">
        <v>57</v>
      </c>
      <c r="D25" s="248">
        <v>0</v>
      </c>
      <c r="E25" s="249">
        <v>0</v>
      </c>
      <c r="F25" s="70"/>
    </row>
    <row r="26" spans="1:6" ht="13.5" x14ac:dyDescent="0.25">
      <c r="A26" s="245" t="s">
        <v>405</v>
      </c>
      <c r="B26" s="246">
        <v>538</v>
      </c>
      <c r="C26" s="247" t="s">
        <v>60</v>
      </c>
      <c r="D26" s="248">
        <v>1.5</v>
      </c>
      <c r="E26" s="249">
        <v>24.69</v>
      </c>
      <c r="F26" s="70"/>
    </row>
    <row r="27" spans="1:6" ht="13.5" x14ac:dyDescent="0.25">
      <c r="A27" s="245" t="s">
        <v>406</v>
      </c>
      <c r="B27" s="246" t="s">
        <v>407</v>
      </c>
      <c r="C27" s="247" t="s">
        <v>63</v>
      </c>
      <c r="D27" s="250">
        <f>SUM(D28:D35)</f>
        <v>4.62</v>
      </c>
      <c r="E27" s="251">
        <f>SUM(E28:E35)</f>
        <v>10</v>
      </c>
      <c r="F27" s="70"/>
    </row>
    <row r="28" spans="1:6" ht="13.5" x14ac:dyDescent="0.25">
      <c r="A28" s="245" t="s">
        <v>408</v>
      </c>
      <c r="B28" s="246">
        <v>541</v>
      </c>
      <c r="C28" s="247" t="s">
        <v>66</v>
      </c>
      <c r="D28" s="248">
        <v>0</v>
      </c>
      <c r="E28" s="249">
        <v>0</v>
      </c>
      <c r="F28" s="70"/>
    </row>
    <row r="29" spans="1:6" ht="13.5" x14ac:dyDescent="0.25">
      <c r="A29" s="245" t="s">
        <v>409</v>
      </c>
      <c r="B29" s="246">
        <v>542</v>
      </c>
      <c r="C29" s="247" t="s">
        <v>69</v>
      </c>
      <c r="D29" s="248">
        <v>0</v>
      </c>
      <c r="E29" s="249">
        <v>0</v>
      </c>
      <c r="F29" s="70"/>
    </row>
    <row r="30" spans="1:6" ht="13.5" x14ac:dyDescent="0.25">
      <c r="A30" s="245" t="s">
        <v>410</v>
      </c>
      <c r="B30" s="246">
        <v>543</v>
      </c>
      <c r="C30" s="247" t="s">
        <v>72</v>
      </c>
      <c r="D30" s="248">
        <v>0</v>
      </c>
      <c r="E30" s="249">
        <v>0</v>
      </c>
      <c r="F30" s="70"/>
    </row>
    <row r="31" spans="1:6" ht="13.5" x14ac:dyDescent="0.25">
      <c r="A31" s="245" t="s">
        <v>411</v>
      </c>
      <c r="B31" s="246">
        <v>544</v>
      </c>
      <c r="C31" s="247" t="s">
        <v>75</v>
      </c>
      <c r="D31" s="248">
        <v>0</v>
      </c>
      <c r="E31" s="249">
        <v>0</v>
      </c>
      <c r="F31" s="70"/>
    </row>
    <row r="32" spans="1:6" ht="13.5" x14ac:dyDescent="0.25">
      <c r="A32" s="245" t="s">
        <v>412</v>
      </c>
      <c r="B32" s="246">
        <v>545</v>
      </c>
      <c r="C32" s="247" t="s">
        <v>78</v>
      </c>
      <c r="D32" s="248">
        <v>0</v>
      </c>
      <c r="E32" s="249">
        <v>0</v>
      </c>
      <c r="F32" s="70"/>
    </row>
    <row r="33" spans="1:6" ht="13.5" x14ac:dyDescent="0.25">
      <c r="A33" s="245" t="s">
        <v>413</v>
      </c>
      <c r="B33" s="246">
        <v>546</v>
      </c>
      <c r="C33" s="247" t="s">
        <v>81</v>
      </c>
      <c r="D33" s="248">
        <v>0</v>
      </c>
      <c r="E33" s="249">
        <v>10</v>
      </c>
      <c r="F33" s="70"/>
    </row>
    <row r="34" spans="1:6" ht="13.5" x14ac:dyDescent="0.25">
      <c r="A34" s="245" t="s">
        <v>414</v>
      </c>
      <c r="B34" s="246">
        <v>548</v>
      </c>
      <c r="C34" s="247" t="s">
        <v>83</v>
      </c>
      <c r="D34" s="248">
        <v>0</v>
      </c>
      <c r="E34" s="249">
        <v>0</v>
      </c>
      <c r="F34" s="70"/>
    </row>
    <row r="35" spans="1:6" ht="13.5" x14ac:dyDescent="0.25">
      <c r="A35" s="245" t="s">
        <v>415</v>
      </c>
      <c r="B35" s="246">
        <v>549</v>
      </c>
      <c r="C35" s="247" t="s">
        <v>86</v>
      </c>
      <c r="D35" s="248">
        <v>4.62</v>
      </c>
      <c r="E35" s="249">
        <v>0</v>
      </c>
      <c r="F35" s="70"/>
    </row>
    <row r="36" spans="1:6" ht="12.75" customHeight="1" x14ac:dyDescent="0.25">
      <c r="A36" s="245" t="s">
        <v>671</v>
      </c>
      <c r="B36" s="246" t="s">
        <v>416</v>
      </c>
      <c r="C36" s="247" t="s">
        <v>89</v>
      </c>
      <c r="D36" s="250">
        <f>SUM(D37:D42)</f>
        <v>10120.81</v>
      </c>
      <c r="E36" s="251">
        <f>SUM(E37:E42)</f>
        <v>706.27</v>
      </c>
      <c r="F36" s="70"/>
    </row>
    <row r="37" spans="1:6" ht="27" x14ac:dyDescent="0.25">
      <c r="A37" s="245" t="s">
        <v>672</v>
      </c>
      <c r="B37" s="246">
        <v>551</v>
      </c>
      <c r="C37" s="247" t="s">
        <v>92</v>
      </c>
      <c r="D37" s="248">
        <v>9984.33</v>
      </c>
      <c r="E37" s="249">
        <v>706.27</v>
      </c>
      <c r="F37" s="70"/>
    </row>
    <row r="38" spans="1:6" ht="12.75" customHeight="1" x14ac:dyDescent="0.25">
      <c r="A38" s="245" t="s">
        <v>673</v>
      </c>
      <c r="B38" s="246">
        <v>552</v>
      </c>
      <c r="C38" s="247" t="s">
        <v>95</v>
      </c>
      <c r="D38" s="248">
        <v>136.47999999999999</v>
      </c>
      <c r="E38" s="249">
        <v>0</v>
      </c>
      <c r="F38" s="70"/>
    </row>
    <row r="39" spans="1:6" ht="13.5" x14ac:dyDescent="0.25">
      <c r="A39" s="245" t="s">
        <v>417</v>
      </c>
      <c r="B39" s="246">
        <v>553</v>
      </c>
      <c r="C39" s="247" t="s">
        <v>98</v>
      </c>
      <c r="D39" s="248">
        <v>0</v>
      </c>
      <c r="E39" s="249">
        <v>0</v>
      </c>
      <c r="F39" s="70"/>
    </row>
    <row r="40" spans="1:6" ht="13.5" x14ac:dyDescent="0.25">
      <c r="A40" s="245" t="s">
        <v>418</v>
      </c>
      <c r="B40" s="246">
        <v>554</v>
      </c>
      <c r="C40" s="247" t="s">
        <v>101</v>
      </c>
      <c r="D40" s="248">
        <v>0</v>
      </c>
      <c r="E40" s="249">
        <v>0</v>
      </c>
      <c r="F40" s="70"/>
    </row>
    <row r="41" spans="1:6" ht="13.5" x14ac:dyDescent="0.25">
      <c r="A41" s="245" t="s">
        <v>419</v>
      </c>
      <c r="B41" s="246">
        <v>556</v>
      </c>
      <c r="C41" s="247" t="s">
        <v>104</v>
      </c>
      <c r="D41" s="248">
        <v>0</v>
      </c>
      <c r="E41" s="249">
        <v>0</v>
      </c>
      <c r="F41" s="70"/>
    </row>
    <row r="42" spans="1:6" ht="13.5" x14ac:dyDescent="0.25">
      <c r="A42" s="245" t="s">
        <v>420</v>
      </c>
      <c r="B42" s="246">
        <v>559</v>
      </c>
      <c r="C42" s="247" t="s">
        <v>107</v>
      </c>
      <c r="D42" s="248">
        <v>0</v>
      </c>
      <c r="E42" s="249">
        <v>0</v>
      </c>
      <c r="F42" s="70"/>
    </row>
    <row r="43" spans="1:6" ht="13.5" x14ac:dyDescent="0.25">
      <c r="A43" s="245" t="s">
        <v>421</v>
      </c>
      <c r="B43" s="246" t="s">
        <v>422</v>
      </c>
      <c r="C43" s="247" t="s">
        <v>110</v>
      </c>
      <c r="D43" s="250">
        <f>SUM(D44:D45)</f>
        <v>0</v>
      </c>
      <c r="E43" s="251">
        <f>SUM(E44:E45)</f>
        <v>0</v>
      </c>
      <c r="F43" s="70"/>
    </row>
    <row r="44" spans="1:6" ht="27" x14ac:dyDescent="0.25">
      <c r="A44" s="245" t="s">
        <v>674</v>
      </c>
      <c r="B44" s="246">
        <v>581</v>
      </c>
      <c r="C44" s="247" t="s">
        <v>113</v>
      </c>
      <c r="D44" s="248">
        <v>0</v>
      </c>
      <c r="E44" s="249">
        <v>0</v>
      </c>
      <c r="F44" s="70"/>
    </row>
    <row r="45" spans="1:6" ht="13.5" x14ac:dyDescent="0.25">
      <c r="A45" s="245" t="s">
        <v>423</v>
      </c>
      <c r="B45" s="246">
        <v>582</v>
      </c>
      <c r="C45" s="247" t="s">
        <v>115</v>
      </c>
      <c r="D45" s="248">
        <v>0</v>
      </c>
      <c r="E45" s="249">
        <v>0</v>
      </c>
      <c r="F45" s="70"/>
    </row>
    <row r="46" spans="1:6" ht="13.5" x14ac:dyDescent="0.25">
      <c r="A46" s="245" t="s">
        <v>424</v>
      </c>
      <c r="B46" s="246" t="s">
        <v>425</v>
      </c>
      <c r="C46" s="247" t="s">
        <v>117</v>
      </c>
      <c r="D46" s="250">
        <f>D47</f>
        <v>0</v>
      </c>
      <c r="E46" s="251">
        <f>E47</f>
        <v>0</v>
      </c>
      <c r="F46" s="70"/>
    </row>
    <row r="47" spans="1:6" ht="13.5" x14ac:dyDescent="0.25">
      <c r="A47" s="245" t="s">
        <v>426</v>
      </c>
      <c r="B47" s="246">
        <v>595</v>
      </c>
      <c r="C47" s="247" t="s">
        <v>120</v>
      </c>
      <c r="D47" s="248">
        <v>0</v>
      </c>
      <c r="E47" s="249"/>
      <c r="F47" s="70"/>
    </row>
    <row r="48" spans="1:6" ht="23.25" customHeight="1" thickBot="1" x14ac:dyDescent="0.3">
      <c r="A48" s="252" t="s">
        <v>427</v>
      </c>
      <c r="B48" s="253" t="s">
        <v>428</v>
      </c>
      <c r="C48" s="254" t="s">
        <v>123</v>
      </c>
      <c r="D48" s="255">
        <f>D7+D12+D17+D23+D27+D36+D43+D46</f>
        <v>62710.990000000005</v>
      </c>
      <c r="E48" s="256">
        <f>E7+E12+E17+E23+E27+E36+E43+E46</f>
        <v>39100.159999999996</v>
      </c>
      <c r="F48" s="70"/>
    </row>
    <row r="49" spans="1:6" ht="12.75" customHeight="1" thickBot="1" x14ac:dyDescent="0.3">
      <c r="A49" s="1009" t="s">
        <v>429</v>
      </c>
      <c r="B49" s="1010"/>
      <c r="C49" s="1010"/>
      <c r="D49" s="1010"/>
      <c r="E49" s="1011"/>
      <c r="F49" s="69"/>
    </row>
    <row r="50" spans="1:6" ht="13.5" x14ac:dyDescent="0.25">
      <c r="A50" s="240" t="s">
        <v>430</v>
      </c>
      <c r="B50" s="257" t="s">
        <v>431</v>
      </c>
      <c r="C50" s="242" t="s">
        <v>126</v>
      </c>
      <c r="D50" s="243">
        <f>SUM(D51:D53)</f>
        <v>49660.23</v>
      </c>
      <c r="E50" s="244">
        <f>SUM(E51:E53)</f>
        <v>46688.65</v>
      </c>
      <c r="F50" s="70"/>
    </row>
    <row r="51" spans="1:6" ht="13.5" x14ac:dyDescent="0.25">
      <c r="A51" s="245" t="s">
        <v>432</v>
      </c>
      <c r="B51" s="258">
        <v>601</v>
      </c>
      <c r="C51" s="247" t="s">
        <v>129</v>
      </c>
      <c r="D51" s="248">
        <v>2858.39</v>
      </c>
      <c r="E51" s="249">
        <v>31424.73</v>
      </c>
      <c r="F51" s="70"/>
    </row>
    <row r="52" spans="1:6" ht="13.5" x14ac:dyDescent="0.25">
      <c r="A52" s="245" t="s">
        <v>433</v>
      </c>
      <c r="B52" s="258">
        <v>602</v>
      </c>
      <c r="C52" s="247" t="s">
        <v>132</v>
      </c>
      <c r="D52" s="248">
        <v>46801.8</v>
      </c>
      <c r="E52" s="249">
        <v>15256.77</v>
      </c>
      <c r="F52" s="70"/>
    </row>
    <row r="53" spans="1:6" ht="13.5" x14ac:dyDescent="0.25">
      <c r="A53" s="245" t="s">
        <v>434</v>
      </c>
      <c r="B53" s="258">
        <v>604</v>
      </c>
      <c r="C53" s="247" t="s">
        <v>135</v>
      </c>
      <c r="D53" s="248">
        <v>0.04</v>
      </c>
      <c r="E53" s="249">
        <v>7.15</v>
      </c>
      <c r="F53" s="70"/>
    </row>
    <row r="54" spans="1:6" ht="13.5" x14ac:dyDescent="0.25">
      <c r="A54" s="245" t="s">
        <v>435</v>
      </c>
      <c r="B54" s="258" t="s">
        <v>436</v>
      </c>
      <c r="C54" s="247" t="s">
        <v>138</v>
      </c>
      <c r="D54" s="250">
        <f>SUM(D55:D58)</f>
        <v>0</v>
      </c>
      <c r="E54" s="251">
        <f>SUM(E55:E58)</f>
        <v>0</v>
      </c>
      <c r="F54" s="70"/>
    </row>
    <row r="55" spans="1:6" ht="13.5" x14ac:dyDescent="0.25">
      <c r="A55" s="245" t="s">
        <v>437</v>
      </c>
      <c r="B55" s="258">
        <v>611</v>
      </c>
      <c r="C55" s="247" t="s">
        <v>141</v>
      </c>
      <c r="D55" s="248">
        <v>0</v>
      </c>
      <c r="E55" s="249">
        <v>0</v>
      </c>
      <c r="F55" s="70"/>
    </row>
    <row r="56" spans="1:6" ht="13.5" x14ac:dyDescent="0.25">
      <c r="A56" s="245" t="s">
        <v>438</v>
      </c>
      <c r="B56" s="258">
        <v>612</v>
      </c>
      <c r="C56" s="247" t="s">
        <v>144</v>
      </c>
      <c r="D56" s="248">
        <v>0</v>
      </c>
      <c r="E56" s="249">
        <v>0</v>
      </c>
      <c r="F56" s="70"/>
    </row>
    <row r="57" spans="1:6" ht="13.5" x14ac:dyDescent="0.25">
      <c r="A57" s="245" t="s">
        <v>439</v>
      </c>
      <c r="B57" s="258">
        <v>613</v>
      </c>
      <c r="C57" s="247" t="s">
        <v>147</v>
      </c>
      <c r="D57" s="248">
        <v>0</v>
      </c>
      <c r="E57" s="249">
        <v>0</v>
      </c>
      <c r="F57" s="70"/>
    </row>
    <row r="58" spans="1:6" ht="13.5" x14ac:dyDescent="0.25">
      <c r="A58" s="245" t="s">
        <v>440</v>
      </c>
      <c r="B58" s="258">
        <v>614</v>
      </c>
      <c r="C58" s="247" t="s">
        <v>150</v>
      </c>
      <c r="D58" s="248">
        <v>0</v>
      </c>
      <c r="E58" s="249">
        <v>0</v>
      </c>
      <c r="F58" s="70"/>
    </row>
    <row r="59" spans="1:6" ht="13.5" x14ac:dyDescent="0.25">
      <c r="A59" s="245" t="s">
        <v>441</v>
      </c>
      <c r="B59" s="258" t="s">
        <v>442</v>
      </c>
      <c r="C59" s="247" t="s">
        <v>153</v>
      </c>
      <c r="D59" s="250">
        <f>SUM(D60:D63)</f>
        <v>127.52</v>
      </c>
      <c r="E59" s="251">
        <f>SUM(E60:E63)</f>
        <v>3445.57</v>
      </c>
      <c r="F59" s="70"/>
    </row>
    <row r="60" spans="1:6" ht="13.5" x14ac:dyDescent="0.25">
      <c r="A60" s="245" t="s">
        <v>443</v>
      </c>
      <c r="B60" s="258">
        <v>621</v>
      </c>
      <c r="C60" s="247" t="s">
        <v>156</v>
      </c>
      <c r="D60" s="248">
        <v>0</v>
      </c>
      <c r="E60" s="249">
        <v>0</v>
      </c>
      <c r="F60" s="70"/>
    </row>
    <row r="61" spans="1:6" ht="13.5" x14ac:dyDescent="0.25">
      <c r="A61" s="245" t="s">
        <v>444</v>
      </c>
      <c r="B61" s="258">
        <v>622</v>
      </c>
      <c r="C61" s="247" t="s">
        <v>159</v>
      </c>
      <c r="D61" s="248">
        <v>127.52</v>
      </c>
      <c r="E61" s="249">
        <v>3445.57</v>
      </c>
      <c r="F61" s="70"/>
    </row>
    <row r="62" spans="1:6" ht="13.5" x14ac:dyDescent="0.25">
      <c r="A62" s="245" t="s">
        <v>445</v>
      </c>
      <c r="B62" s="258">
        <v>623</v>
      </c>
      <c r="C62" s="247" t="s">
        <v>162</v>
      </c>
      <c r="D62" s="248">
        <v>0</v>
      </c>
      <c r="E62" s="249">
        <v>0</v>
      </c>
      <c r="F62" s="70"/>
    </row>
    <row r="63" spans="1:6" ht="13.5" x14ac:dyDescent="0.25">
      <c r="A63" s="245" t="s">
        <v>446</v>
      </c>
      <c r="B63" s="258">
        <v>624</v>
      </c>
      <c r="C63" s="247" t="s">
        <v>164</v>
      </c>
      <c r="D63" s="248">
        <v>0</v>
      </c>
      <c r="E63" s="249">
        <v>0</v>
      </c>
      <c r="F63" s="70"/>
    </row>
    <row r="64" spans="1:6" ht="13.5" x14ac:dyDescent="0.25">
      <c r="A64" s="245" t="s">
        <v>447</v>
      </c>
      <c r="B64" s="258" t="s">
        <v>448</v>
      </c>
      <c r="C64" s="247" t="s">
        <v>167</v>
      </c>
      <c r="D64" s="250">
        <f>SUM(D65:D71)</f>
        <v>3821.43</v>
      </c>
      <c r="E64" s="251">
        <f>SUM(E65:E71)</f>
        <v>262.31</v>
      </c>
      <c r="F64" s="70"/>
    </row>
    <row r="65" spans="1:6" ht="13.5" x14ac:dyDescent="0.25">
      <c r="A65" s="245" t="s">
        <v>449</v>
      </c>
      <c r="B65" s="258">
        <v>641</v>
      </c>
      <c r="C65" s="247" t="s">
        <v>170</v>
      </c>
      <c r="D65" s="248">
        <v>0</v>
      </c>
      <c r="E65" s="249">
        <v>0</v>
      </c>
      <c r="F65" s="70"/>
    </row>
    <row r="66" spans="1:6" ht="13.5" x14ac:dyDescent="0.25">
      <c r="A66" s="245" t="s">
        <v>450</v>
      </c>
      <c r="B66" s="258">
        <v>642</v>
      </c>
      <c r="C66" s="247" t="s">
        <v>172</v>
      </c>
      <c r="D66" s="248">
        <v>40.33</v>
      </c>
      <c r="E66" s="249">
        <v>0</v>
      </c>
      <c r="F66" s="70"/>
    </row>
    <row r="67" spans="1:6" ht="13.5" x14ac:dyDescent="0.25">
      <c r="A67" s="245" t="s">
        <v>451</v>
      </c>
      <c r="B67" s="258">
        <v>643</v>
      </c>
      <c r="C67" s="247" t="s">
        <v>175</v>
      </c>
      <c r="D67" s="248">
        <v>0</v>
      </c>
      <c r="E67" s="249">
        <v>0</v>
      </c>
      <c r="F67" s="70"/>
    </row>
    <row r="68" spans="1:6" ht="13.5" x14ac:dyDescent="0.25">
      <c r="A68" s="245" t="s">
        <v>452</v>
      </c>
      <c r="B68" s="258">
        <v>644</v>
      </c>
      <c r="C68" s="247" t="s">
        <v>178</v>
      </c>
      <c r="D68" s="248">
        <v>40.119999999999997</v>
      </c>
      <c r="E68" s="249">
        <v>0</v>
      </c>
      <c r="F68" s="70"/>
    </row>
    <row r="69" spans="1:6" ht="13.5" x14ac:dyDescent="0.25">
      <c r="A69" s="245" t="s">
        <v>453</v>
      </c>
      <c r="B69" s="258">
        <v>645</v>
      </c>
      <c r="C69" s="247" t="s">
        <v>181</v>
      </c>
      <c r="D69" s="248">
        <v>0</v>
      </c>
      <c r="E69" s="249">
        <v>0</v>
      </c>
      <c r="F69" s="70"/>
    </row>
    <row r="70" spans="1:6" ht="13.5" x14ac:dyDescent="0.25">
      <c r="A70" s="245" t="s">
        <v>454</v>
      </c>
      <c r="B70" s="258">
        <v>648</v>
      </c>
      <c r="C70" s="247" t="s">
        <v>184</v>
      </c>
      <c r="D70" s="248">
        <v>366.53</v>
      </c>
      <c r="E70" s="249">
        <v>0</v>
      </c>
      <c r="F70" s="70"/>
    </row>
    <row r="71" spans="1:6" ht="13.5" x14ac:dyDescent="0.25">
      <c r="A71" s="245" t="s">
        <v>455</v>
      </c>
      <c r="B71" s="258">
        <v>649</v>
      </c>
      <c r="C71" s="247" t="s">
        <v>187</v>
      </c>
      <c r="D71" s="248">
        <v>3374.45</v>
      </c>
      <c r="E71" s="249">
        <v>262.31</v>
      </c>
      <c r="F71" s="70"/>
    </row>
    <row r="72" spans="1:6" ht="12.75" customHeight="1" x14ac:dyDescent="0.25">
      <c r="A72" s="245" t="s">
        <v>675</v>
      </c>
      <c r="B72" s="258" t="s">
        <v>456</v>
      </c>
      <c r="C72" s="247" t="s">
        <v>189</v>
      </c>
      <c r="D72" s="250">
        <f>SUM(D73:D79)</f>
        <v>286.15999999999997</v>
      </c>
      <c r="E72" s="251">
        <f>SUM(E73:E79)</f>
        <v>1.62</v>
      </c>
      <c r="F72" s="70"/>
    </row>
    <row r="73" spans="1:6" ht="27" x14ac:dyDescent="0.25">
      <c r="A73" s="245" t="s">
        <v>676</v>
      </c>
      <c r="B73" s="258">
        <v>652</v>
      </c>
      <c r="C73" s="247" t="s">
        <v>192</v>
      </c>
      <c r="D73" s="248">
        <v>159.31</v>
      </c>
      <c r="E73" s="249">
        <v>0</v>
      </c>
      <c r="F73" s="70"/>
    </row>
    <row r="74" spans="1:6" ht="13.5" x14ac:dyDescent="0.25">
      <c r="A74" s="245" t="s">
        <v>457</v>
      </c>
      <c r="B74" s="258">
        <v>653</v>
      </c>
      <c r="C74" s="247" t="s">
        <v>194</v>
      </c>
      <c r="D74" s="248">
        <v>0</v>
      </c>
      <c r="E74" s="249">
        <v>0</v>
      </c>
      <c r="F74" s="70"/>
    </row>
    <row r="75" spans="1:6" ht="13.5" x14ac:dyDescent="0.25">
      <c r="A75" s="245" t="s">
        <v>458</v>
      </c>
      <c r="B75" s="258">
        <v>654</v>
      </c>
      <c r="C75" s="247" t="s">
        <v>196</v>
      </c>
      <c r="D75" s="248">
        <v>126.85</v>
      </c>
      <c r="E75" s="249">
        <v>1.62</v>
      </c>
      <c r="F75" s="70"/>
    </row>
    <row r="76" spans="1:6" ht="13.5" x14ac:dyDescent="0.25">
      <c r="A76" s="245" t="s">
        <v>459</v>
      </c>
      <c r="B76" s="258">
        <v>655</v>
      </c>
      <c r="C76" s="247" t="s">
        <v>199</v>
      </c>
      <c r="D76" s="248">
        <v>0</v>
      </c>
      <c r="E76" s="249">
        <v>0</v>
      </c>
      <c r="F76" s="70"/>
    </row>
    <row r="77" spans="1:6" ht="13.5" x14ac:dyDescent="0.25">
      <c r="A77" s="245" t="s">
        <v>460</v>
      </c>
      <c r="B77" s="258">
        <v>656</v>
      </c>
      <c r="C77" s="247" t="s">
        <v>202</v>
      </c>
      <c r="D77" s="248">
        <v>0</v>
      </c>
      <c r="E77" s="249">
        <v>0</v>
      </c>
      <c r="F77" s="70"/>
    </row>
    <row r="78" spans="1:6" ht="13.5" x14ac:dyDescent="0.25">
      <c r="A78" s="245" t="s">
        <v>461</v>
      </c>
      <c r="B78" s="258">
        <v>657</v>
      </c>
      <c r="C78" s="247" t="s">
        <v>205</v>
      </c>
      <c r="D78" s="248">
        <v>0</v>
      </c>
      <c r="E78" s="249">
        <v>0</v>
      </c>
      <c r="F78" s="70"/>
    </row>
    <row r="79" spans="1:6" ht="13.5" x14ac:dyDescent="0.25">
      <c r="A79" s="245" t="s">
        <v>462</v>
      </c>
      <c r="B79" s="258">
        <v>659</v>
      </c>
      <c r="C79" s="247" t="s">
        <v>208</v>
      </c>
      <c r="D79" s="248">
        <v>0</v>
      </c>
      <c r="E79" s="249">
        <v>0</v>
      </c>
      <c r="F79" s="70"/>
    </row>
    <row r="80" spans="1:6" ht="13.5" x14ac:dyDescent="0.25">
      <c r="A80" s="245" t="s">
        <v>463</v>
      </c>
      <c r="B80" s="258" t="s">
        <v>464</v>
      </c>
      <c r="C80" s="247" t="s">
        <v>211</v>
      </c>
      <c r="D80" s="250">
        <f>SUM(D81:D83)</f>
        <v>0</v>
      </c>
      <c r="E80" s="251">
        <f>SUM(E81:E83)</f>
        <v>0</v>
      </c>
      <c r="F80" s="70"/>
    </row>
    <row r="81" spans="1:6" ht="27" x14ac:dyDescent="0.25">
      <c r="A81" s="245" t="s">
        <v>465</v>
      </c>
      <c r="B81" s="258">
        <v>681</v>
      </c>
      <c r="C81" s="247" t="s">
        <v>214</v>
      </c>
      <c r="D81" s="248">
        <v>0</v>
      </c>
      <c r="E81" s="249">
        <v>0</v>
      </c>
      <c r="F81" s="70"/>
    </row>
    <row r="82" spans="1:6" ht="13.5" x14ac:dyDescent="0.25">
      <c r="A82" s="245" t="s">
        <v>466</v>
      </c>
      <c r="B82" s="258">
        <v>682</v>
      </c>
      <c r="C82" s="247" t="s">
        <v>217</v>
      </c>
      <c r="D82" s="248">
        <v>0</v>
      </c>
      <c r="E82" s="249">
        <v>0</v>
      </c>
      <c r="F82" s="70"/>
    </row>
    <row r="83" spans="1:6" ht="13.5" x14ac:dyDescent="0.25">
      <c r="A83" s="245" t="s">
        <v>467</v>
      </c>
      <c r="B83" s="258">
        <v>684</v>
      </c>
      <c r="C83" s="247" t="s">
        <v>220</v>
      </c>
      <c r="D83" s="248">
        <v>0</v>
      </c>
      <c r="E83" s="249">
        <v>0</v>
      </c>
      <c r="F83" s="70"/>
    </row>
    <row r="84" spans="1:6" ht="13.5" x14ac:dyDescent="0.25">
      <c r="A84" s="245" t="s">
        <v>468</v>
      </c>
      <c r="B84" s="258" t="s">
        <v>469</v>
      </c>
      <c r="C84" s="247" t="s">
        <v>223</v>
      </c>
      <c r="D84" s="250">
        <f>D85</f>
        <v>7719.52</v>
      </c>
      <c r="E84" s="251">
        <f>E85</f>
        <v>0</v>
      </c>
      <c r="F84" s="70"/>
    </row>
    <row r="85" spans="1:6" ht="13.5" x14ac:dyDescent="0.25">
      <c r="A85" s="245" t="s">
        <v>470</v>
      </c>
      <c r="B85" s="258">
        <v>691</v>
      </c>
      <c r="C85" s="247" t="s">
        <v>226</v>
      </c>
      <c r="D85" s="248">
        <v>7719.52</v>
      </c>
      <c r="E85" s="249">
        <v>0</v>
      </c>
      <c r="F85" s="70"/>
    </row>
    <row r="86" spans="1:6" ht="27" x14ac:dyDescent="0.25">
      <c r="A86" s="245" t="s">
        <v>471</v>
      </c>
      <c r="B86" s="259" t="s">
        <v>644</v>
      </c>
      <c r="C86" s="247" t="s">
        <v>229</v>
      </c>
      <c r="D86" s="250">
        <f>D50+D54+D59+D64+D72+D80+D84</f>
        <v>61614.86</v>
      </c>
      <c r="E86" s="251">
        <f>E50+E54+E59+E64+E72+E80+E84</f>
        <v>50398.15</v>
      </c>
      <c r="F86" s="70"/>
    </row>
    <row r="87" spans="1:6" ht="13.5" x14ac:dyDescent="0.25">
      <c r="A87" s="260" t="s">
        <v>472</v>
      </c>
      <c r="B87" s="258" t="s">
        <v>473</v>
      </c>
      <c r="C87" s="247" t="s">
        <v>232</v>
      </c>
      <c r="D87" s="250">
        <f>D86-D48-0.01</f>
        <v>-1096.1400000000046</v>
      </c>
      <c r="E87" s="251">
        <f>E86-E48</f>
        <v>11297.990000000005</v>
      </c>
      <c r="F87" s="70"/>
    </row>
    <row r="88" spans="1:6" ht="13.5" x14ac:dyDescent="0.25">
      <c r="A88" s="245" t="s">
        <v>474</v>
      </c>
      <c r="B88" s="258">
        <v>591</v>
      </c>
      <c r="C88" s="247" t="s">
        <v>235</v>
      </c>
      <c r="D88" s="248">
        <v>0</v>
      </c>
      <c r="E88" s="249">
        <v>0</v>
      </c>
      <c r="F88" s="70"/>
    </row>
    <row r="89" spans="1:6" ht="13.5" x14ac:dyDescent="0.25">
      <c r="A89" s="260" t="s">
        <v>475</v>
      </c>
      <c r="B89" s="258" t="s">
        <v>476</v>
      </c>
      <c r="C89" s="247" t="s">
        <v>238</v>
      </c>
      <c r="D89" s="248">
        <f>D87-D88</f>
        <v>-1096.1400000000046</v>
      </c>
      <c r="E89" s="249">
        <f>E87-E88</f>
        <v>11297.990000000005</v>
      </c>
      <c r="F89" s="70"/>
    </row>
    <row r="90" spans="1:6" ht="24" customHeight="1" x14ac:dyDescent="0.25">
      <c r="A90" s="1000"/>
      <c r="B90" s="1001"/>
      <c r="C90" s="1002"/>
      <c r="D90" s="1003" t="s">
        <v>684</v>
      </c>
      <c r="E90" s="1004"/>
      <c r="F90" s="64"/>
    </row>
    <row r="91" spans="1:6" ht="12.75" customHeight="1" x14ac:dyDescent="0.25">
      <c r="A91" s="261" t="s">
        <v>477</v>
      </c>
      <c r="B91" s="262" t="s">
        <v>585</v>
      </c>
      <c r="C91" s="263" t="s">
        <v>241</v>
      </c>
      <c r="D91" s="1005">
        <f>+D87+E87</f>
        <v>10201.85</v>
      </c>
      <c r="E91" s="1006"/>
    </row>
    <row r="92" spans="1:6" ht="12.75" customHeight="1" thickBot="1" x14ac:dyDescent="0.3">
      <c r="A92" s="264" t="s">
        <v>478</v>
      </c>
      <c r="B92" s="265" t="s">
        <v>586</v>
      </c>
      <c r="C92" s="266" t="s">
        <v>244</v>
      </c>
      <c r="D92" s="1007">
        <f>+D89+E89</f>
        <v>10201.85</v>
      </c>
      <c r="E92" s="1008"/>
    </row>
    <row r="93" spans="1:6" ht="12.75" customHeight="1" x14ac:dyDescent="0.25">
      <c r="A93" s="267"/>
      <c r="B93" s="268"/>
      <c r="C93" s="268"/>
      <c r="D93" s="269"/>
      <c r="E93" s="269"/>
    </row>
    <row r="94" spans="1:6" ht="12.75" customHeight="1" x14ac:dyDescent="0.25">
      <c r="A94" s="270" t="s">
        <v>630</v>
      </c>
      <c r="B94" s="268"/>
      <c r="C94" s="268"/>
      <c r="D94" s="269"/>
      <c r="E94" s="269"/>
    </row>
    <row r="95" spans="1:6" ht="12.75" customHeight="1" x14ac:dyDescent="0.25">
      <c r="A95" s="271" t="s">
        <v>1025</v>
      </c>
      <c r="B95" s="268"/>
      <c r="C95" s="268"/>
      <c r="D95" s="269"/>
      <c r="E95" s="269"/>
    </row>
    <row r="96" spans="1:6" ht="13.5" x14ac:dyDescent="0.25">
      <c r="A96" s="271" t="s">
        <v>1026</v>
      </c>
      <c r="B96" s="272"/>
      <c r="C96" s="272"/>
      <c r="D96" s="269"/>
      <c r="E96" s="269"/>
    </row>
    <row r="97" spans="1:5" ht="13.5" x14ac:dyDescent="0.25">
      <c r="A97" s="271" t="s">
        <v>1027</v>
      </c>
      <c r="B97" s="272"/>
      <c r="C97" s="272"/>
      <c r="D97" s="269"/>
      <c r="E97" s="269"/>
    </row>
    <row r="98" spans="1:5" ht="13.5" x14ac:dyDescent="0.25">
      <c r="A98" s="271" t="s">
        <v>1028</v>
      </c>
      <c r="B98" s="273"/>
      <c r="C98" s="273"/>
      <c r="D98" s="269"/>
      <c r="E98" s="269"/>
    </row>
  </sheetData>
  <customSheetViews>
    <customSheetView guid="{2AF6EA2A-E5C5-45EB-B6C4-875AD1E4E056}">
      <pane ySplit="5" topLeftCell="A6" activePane="bottomLeft" state="frozenSplit"/>
      <selection pane="bottomLeft" sqref="A1:E1"/>
      <rowBreaks count="1" manualBreakCount="1">
        <brk id="48" max="16383" man="1"/>
      </rowBreaks>
      <pageMargins left="0.70866141732283472" right="0" top="0.39370078740157483" bottom="0.39370078740157483" header="0.51181102362204722" footer="0.51181102362204722"/>
      <pageSetup paperSize="9" scale="80" orientation="portrait" r:id="rId1"/>
      <headerFooter alignWithMargins="0"/>
    </customSheetView>
  </customSheetViews>
  <mergeCells count="10">
    <mergeCell ref="A1:E1"/>
    <mergeCell ref="A2:E2"/>
    <mergeCell ref="B6:C6"/>
    <mergeCell ref="A4:E4"/>
    <mergeCell ref="D91:E91"/>
    <mergeCell ref="D92:E92"/>
    <mergeCell ref="A3:E3"/>
    <mergeCell ref="A49:E49"/>
    <mergeCell ref="D90:E90"/>
    <mergeCell ref="A90:C90"/>
  </mergeCells>
  <pageMargins left="0.70866141732283472" right="0" top="0.39370078740157483" bottom="0.39370078740157483" header="0.51181102362204722" footer="0.51181102362204722"/>
  <pageSetup paperSize="9" scale="80" orientation="portrait" r:id="rId2"/>
  <headerFooter alignWithMargins="0"/>
  <rowBreaks count="1" manualBreakCount="1">
    <brk id="48" max="16383" man="1"/>
  </rowBreaks>
  <ignoredErrors>
    <ignoredError sqref="C7:C48 C50:C89 C91:C93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0"/>
  <sheetViews>
    <sheetView workbookViewId="0">
      <selection activeCell="C27" sqref="C27"/>
    </sheetView>
  </sheetViews>
  <sheetFormatPr defaultRowHeight="12.75" x14ac:dyDescent="0.25"/>
  <cols>
    <col min="1" max="1" width="46.85546875" style="10" customWidth="1"/>
    <col min="2" max="2" width="14.5703125" style="10" customWidth="1"/>
    <col min="3" max="3" width="15" style="10" customWidth="1"/>
    <col min="4" max="4" width="17.42578125" style="10" customWidth="1"/>
    <col min="5" max="16384" width="9.140625" style="10"/>
  </cols>
  <sheetData>
    <row r="1" spans="1:4" ht="15.75" x14ac:dyDescent="0.25">
      <c r="A1" s="217" t="s">
        <v>1016</v>
      </c>
      <c r="B1" s="218"/>
      <c r="C1" s="218"/>
      <c r="D1" s="219"/>
    </row>
    <row r="2" spans="1:4" ht="14.25" thickBot="1" x14ac:dyDescent="0.3">
      <c r="A2" s="220"/>
      <c r="B2" s="220"/>
      <c r="C2" s="220"/>
      <c r="D2" s="221" t="s">
        <v>506</v>
      </c>
    </row>
    <row r="3" spans="1:4" s="16" customFormat="1" ht="27.75" thickBot="1" x14ac:dyDescent="0.3">
      <c r="A3" s="222" t="s">
        <v>1004</v>
      </c>
      <c r="B3" s="208" t="s">
        <v>500</v>
      </c>
      <c r="C3" s="209" t="s">
        <v>501</v>
      </c>
      <c r="D3" s="210" t="s">
        <v>502</v>
      </c>
    </row>
    <row r="4" spans="1:4" ht="13.5" x14ac:dyDescent="0.25">
      <c r="A4" s="223" t="s">
        <v>1005</v>
      </c>
      <c r="B4" s="211">
        <f>-102.72-3378.8+425.04</f>
        <v>-3056.48</v>
      </c>
      <c r="C4" s="212">
        <f>365.27+2032.91</f>
        <v>2398.1800000000003</v>
      </c>
      <c r="D4" s="213">
        <f t="shared" ref="D4:D12" si="0">B4+C4</f>
        <v>-658.29999999999973</v>
      </c>
    </row>
    <row r="5" spans="1:4" ht="13.5" x14ac:dyDescent="0.25">
      <c r="A5" s="224" t="s">
        <v>1006</v>
      </c>
      <c r="B5" s="225">
        <v>-1096.1400000000001</v>
      </c>
      <c r="C5" s="214">
        <v>11297.99</v>
      </c>
      <c r="D5" s="213">
        <f t="shared" si="0"/>
        <v>10201.85</v>
      </c>
    </row>
    <row r="6" spans="1:4" ht="13.5" x14ac:dyDescent="0.25">
      <c r="A6" s="224" t="s">
        <v>1007</v>
      </c>
      <c r="B6" s="225">
        <v>238.06</v>
      </c>
      <c r="C6" s="214">
        <v>1091.58</v>
      </c>
      <c r="D6" s="213">
        <f t="shared" si="0"/>
        <v>1329.6399999999999</v>
      </c>
    </row>
    <row r="7" spans="1:4" ht="13.5" x14ac:dyDescent="0.25">
      <c r="A7" s="224" t="s">
        <v>1008</v>
      </c>
      <c r="B7" s="225">
        <v>471.24</v>
      </c>
      <c r="C7" s="214">
        <f>56.3+5.29</f>
        <v>61.589999999999996</v>
      </c>
      <c r="D7" s="213">
        <f t="shared" si="0"/>
        <v>532.83000000000004</v>
      </c>
    </row>
    <row r="8" spans="1:4" ht="13.5" x14ac:dyDescent="0.25">
      <c r="A8" s="224" t="s">
        <v>1009</v>
      </c>
      <c r="B8" s="225">
        <v>-1882.66</v>
      </c>
      <c r="C8" s="214">
        <v>1884.3</v>
      </c>
      <c r="D8" s="213">
        <f t="shared" si="0"/>
        <v>1.6399999999998727</v>
      </c>
    </row>
    <row r="9" spans="1:4" ht="13.5" x14ac:dyDescent="0.25">
      <c r="A9" s="224" t="s">
        <v>1010</v>
      </c>
      <c r="B9" s="225">
        <v>599.67999999999995</v>
      </c>
      <c r="C9" s="214">
        <v>303.33999999999997</v>
      </c>
      <c r="D9" s="213">
        <f t="shared" si="0"/>
        <v>903.02</v>
      </c>
    </row>
    <row r="10" spans="1:4" ht="13.5" x14ac:dyDescent="0.25">
      <c r="A10" s="224" t="s">
        <v>1011</v>
      </c>
      <c r="B10" s="225">
        <v>176.64</v>
      </c>
      <c r="C10" s="214">
        <v>113.48</v>
      </c>
      <c r="D10" s="213">
        <f t="shared" si="0"/>
        <v>290.12</v>
      </c>
    </row>
    <row r="11" spans="1:4" ht="13.5" x14ac:dyDescent="0.25">
      <c r="A11" s="224" t="s">
        <v>1012</v>
      </c>
      <c r="B11" s="225">
        <v>-2535.17</v>
      </c>
      <c r="C11" s="214">
        <v>3880.09</v>
      </c>
      <c r="D11" s="213">
        <f t="shared" si="0"/>
        <v>1344.92</v>
      </c>
    </row>
    <row r="12" spans="1:4" ht="13.5" x14ac:dyDescent="0.25">
      <c r="A12" s="226" t="s">
        <v>1013</v>
      </c>
      <c r="B12" s="225">
        <v>0</v>
      </c>
      <c r="C12" s="214">
        <v>3.14</v>
      </c>
      <c r="D12" s="213">
        <f t="shared" si="0"/>
        <v>3.14</v>
      </c>
    </row>
    <row r="13" spans="1:4" ht="12.75" customHeight="1" thickBot="1" x14ac:dyDescent="0.3">
      <c r="A13" s="226" t="s">
        <v>1014</v>
      </c>
      <c r="B13" s="227">
        <v>-254.27</v>
      </c>
      <c r="C13" s="228">
        <v>323.89999999999998</v>
      </c>
      <c r="D13" s="213">
        <f>B13+C13</f>
        <v>69.629999999999967</v>
      </c>
    </row>
    <row r="14" spans="1:4" ht="18.75" customHeight="1" thickBot="1" x14ac:dyDescent="0.3">
      <c r="A14" s="229" t="s">
        <v>610</v>
      </c>
      <c r="B14" s="215">
        <f>SUM(B4:B13)</f>
        <v>-7339.0999999999995</v>
      </c>
      <c r="C14" s="215">
        <f>SUM(C4:C13)</f>
        <v>21357.59</v>
      </c>
      <c r="D14" s="216">
        <f>SUM(D4:D13)</f>
        <v>14018.49</v>
      </c>
    </row>
    <row r="15" spans="1:4" ht="13.5" x14ac:dyDescent="0.25">
      <c r="A15" s="230"/>
      <c r="B15" s="218"/>
      <c r="C15" s="218"/>
      <c r="D15" s="218"/>
    </row>
    <row r="16" spans="1:4" ht="13.5" x14ac:dyDescent="0.25">
      <c r="A16" s="218" t="s">
        <v>630</v>
      </c>
      <c r="B16" s="231"/>
      <c r="C16" s="231"/>
      <c r="D16" s="231"/>
    </row>
    <row r="17" spans="1:4" ht="13.5" x14ac:dyDescent="0.25">
      <c r="A17" s="1019" t="s">
        <v>1015</v>
      </c>
      <c r="B17" s="1019"/>
      <c r="C17" s="1019"/>
      <c r="D17" s="1019"/>
    </row>
    <row r="18" spans="1:4" x14ac:dyDescent="0.25">
      <c r="A18" s="9"/>
      <c r="B18" s="9"/>
      <c r="C18" s="9"/>
      <c r="D18" s="9"/>
    </row>
    <row r="19" spans="1:4" x14ac:dyDescent="0.25">
      <c r="A19" s="9"/>
      <c r="B19" s="9"/>
      <c r="C19" s="9"/>
      <c r="D19" s="9"/>
    </row>
    <row r="20" spans="1:4" x14ac:dyDescent="0.25">
      <c r="A20" s="9"/>
      <c r="B20" s="9"/>
      <c r="C20" s="9"/>
      <c r="D20" s="9"/>
    </row>
  </sheetData>
  <sheetProtection formatRows="0" insertRows="0" deleteRows="0"/>
  <customSheetViews>
    <customSheetView guid="{2AF6EA2A-E5C5-45EB-B6C4-875AD1E4E056}">
      <pageMargins left="0.78740157480314965" right="0.78740157480314965" top="0.98425196850393704" bottom="0.98425196850393704" header="0.51181102362204722" footer="0.51181102362204722"/>
      <printOptions horizontalCentered="1"/>
      <pageSetup paperSize="9" orientation="landscape" cellComments="asDisplayed" horizontalDpi="300" verticalDpi="300" r:id="rId1"/>
      <headerFooter alignWithMargins="0"/>
    </customSheetView>
  </customSheetViews>
  <mergeCells count="1">
    <mergeCell ref="A17:D17"/>
  </mergeCells>
  <printOptions horizontalCentered="1"/>
  <pageMargins left="0.78740157480314965" right="0.78740157480314965" top="0.98425196850393704" bottom="0.98425196850393704" header="0.51181102362204722" footer="0.51181102362204722"/>
  <pageSetup paperSize="9" orientation="landscape" cellComments="asDisplayed" horizontalDpi="300" verticalDpi="300" r:id="rId2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8"/>
  <sheetViews>
    <sheetView topLeftCell="A43" workbookViewId="0">
      <selection activeCell="J113" sqref="J113"/>
    </sheetView>
  </sheetViews>
  <sheetFormatPr defaultRowHeight="15" x14ac:dyDescent="0.25"/>
  <cols>
    <col min="1" max="1" width="46.5703125" style="72" customWidth="1"/>
    <col min="2" max="2" width="4.42578125" style="72" customWidth="1"/>
    <col min="3" max="3" width="14.140625" style="72" customWidth="1"/>
    <col min="4" max="4" width="13.42578125" style="72" customWidth="1"/>
    <col min="5" max="5" width="13.5703125" style="72" bestFit="1" customWidth="1"/>
    <col min="6" max="6" width="13.5703125" style="72" customWidth="1"/>
    <col min="7" max="8" width="9.140625" style="72"/>
    <col min="9" max="9" width="10.7109375" style="72" bestFit="1" customWidth="1"/>
    <col min="10" max="16384" width="9.140625" style="72"/>
  </cols>
  <sheetData>
    <row r="1" spans="1:6" ht="15.75" x14ac:dyDescent="0.25">
      <c r="A1" s="172" t="s">
        <v>1003</v>
      </c>
      <c r="B1" s="173"/>
      <c r="C1" s="173"/>
      <c r="D1" s="173"/>
      <c r="E1" s="173"/>
      <c r="F1" s="173"/>
    </row>
    <row r="2" spans="1:6" ht="15.75" thickBot="1" x14ac:dyDescent="0.3">
      <c r="A2" s="173"/>
      <c r="B2" s="173"/>
      <c r="C2" s="173"/>
      <c r="D2" s="173"/>
      <c r="E2" s="173"/>
      <c r="F2" s="189" t="s">
        <v>506</v>
      </c>
    </row>
    <row r="3" spans="1:6" s="139" customFormat="1" ht="24" customHeight="1" thickBot="1" x14ac:dyDescent="0.3">
      <c r="A3" s="174" t="s">
        <v>797</v>
      </c>
      <c r="B3" s="175" t="s">
        <v>479</v>
      </c>
      <c r="C3" s="175" t="s">
        <v>798</v>
      </c>
      <c r="D3" s="175" t="s">
        <v>799</v>
      </c>
      <c r="E3" s="175" t="s">
        <v>800</v>
      </c>
      <c r="F3" s="175" t="s">
        <v>801</v>
      </c>
    </row>
    <row r="4" spans="1:6" ht="12.75" customHeight="1" thickBot="1" x14ac:dyDescent="0.3">
      <c r="A4" s="176" t="s">
        <v>802</v>
      </c>
      <c r="B4" s="177" t="s">
        <v>803</v>
      </c>
      <c r="C4" s="190">
        <v>0</v>
      </c>
      <c r="D4" s="190">
        <v>14018.49</v>
      </c>
      <c r="E4" s="190">
        <f>SUM(D4-C4)</f>
        <v>14018.49</v>
      </c>
      <c r="F4" s="190">
        <f>E4</f>
        <v>14018.49</v>
      </c>
    </row>
    <row r="5" spans="1:6" ht="12.75" customHeight="1" x14ac:dyDescent="0.25">
      <c r="A5" s="178" t="s">
        <v>1167</v>
      </c>
      <c r="B5" s="179" t="s">
        <v>804</v>
      </c>
      <c r="C5" s="191">
        <v>0</v>
      </c>
      <c r="D5" s="200">
        <v>0</v>
      </c>
      <c r="E5" s="200">
        <f t="shared" ref="E5:E69" si="0">SUM(D5-C5)</f>
        <v>0</v>
      </c>
      <c r="F5" s="191">
        <v>141179.60999999999</v>
      </c>
    </row>
    <row r="6" spans="1:6" ht="12.75" customHeight="1" x14ac:dyDescent="0.25">
      <c r="A6" s="180" t="s">
        <v>805</v>
      </c>
      <c r="B6" s="181" t="s">
        <v>806</v>
      </c>
      <c r="C6" s="192">
        <v>0</v>
      </c>
      <c r="D6" s="193">
        <v>0</v>
      </c>
      <c r="E6" s="193">
        <f t="shared" si="0"/>
        <v>0</v>
      </c>
      <c r="F6" s="192">
        <f t="shared" ref="F6:F11" si="1">E6</f>
        <v>0</v>
      </c>
    </row>
    <row r="7" spans="1:6" ht="12.75" customHeight="1" x14ac:dyDescent="0.25">
      <c r="A7" s="180" t="s">
        <v>807</v>
      </c>
      <c r="B7" s="181" t="s">
        <v>808</v>
      </c>
      <c r="C7" s="192">
        <f>SUM(C8:C11)</f>
        <v>33294.32</v>
      </c>
      <c r="D7" s="192">
        <f>SUM(D8:D11)</f>
        <v>17536.7</v>
      </c>
      <c r="E7" s="193">
        <f t="shared" si="0"/>
        <v>-15757.619999999999</v>
      </c>
      <c r="F7" s="192">
        <f t="shared" si="1"/>
        <v>-15757.619999999999</v>
      </c>
    </row>
    <row r="8" spans="1:6" ht="12.75" customHeight="1" x14ac:dyDescent="0.25">
      <c r="A8" s="180" t="s">
        <v>809</v>
      </c>
      <c r="B8" s="181" t="s">
        <v>810</v>
      </c>
      <c r="C8" s="193">
        <v>8163.11</v>
      </c>
      <c r="D8" s="193">
        <v>760.36</v>
      </c>
      <c r="E8" s="193">
        <f t="shared" si="0"/>
        <v>-7402.75</v>
      </c>
      <c r="F8" s="193">
        <f t="shared" si="1"/>
        <v>-7402.75</v>
      </c>
    </row>
    <row r="9" spans="1:6" ht="12.75" customHeight="1" x14ac:dyDescent="0.25">
      <c r="A9" s="180" t="s">
        <v>811</v>
      </c>
      <c r="B9" s="181" t="s">
        <v>812</v>
      </c>
      <c r="C9" s="193">
        <v>18830.259999999998</v>
      </c>
      <c r="D9" s="193">
        <v>13358.38</v>
      </c>
      <c r="E9" s="193">
        <f t="shared" si="0"/>
        <v>-5471.8799999999992</v>
      </c>
      <c r="F9" s="193">
        <f t="shared" si="1"/>
        <v>-5471.8799999999992</v>
      </c>
    </row>
    <row r="10" spans="1:6" ht="12.75" customHeight="1" x14ac:dyDescent="0.25">
      <c r="A10" s="180" t="s">
        <v>813</v>
      </c>
      <c r="B10" s="181" t="s">
        <v>814</v>
      </c>
      <c r="C10" s="193">
        <v>9.89</v>
      </c>
      <c r="D10" s="193">
        <v>5.44</v>
      </c>
      <c r="E10" s="193">
        <f t="shared" si="0"/>
        <v>-4.45</v>
      </c>
      <c r="F10" s="193">
        <f t="shared" si="1"/>
        <v>-4.45</v>
      </c>
    </row>
    <row r="11" spans="1:6" ht="12.75" customHeight="1" x14ac:dyDescent="0.25">
      <c r="A11" s="180" t="s">
        <v>815</v>
      </c>
      <c r="B11" s="181" t="s">
        <v>816</v>
      </c>
      <c r="C11" s="193">
        <v>6291.06</v>
      </c>
      <c r="D11" s="193">
        <v>3412.52</v>
      </c>
      <c r="E11" s="193">
        <f t="shared" si="0"/>
        <v>-2878.5400000000004</v>
      </c>
      <c r="F11" s="193">
        <f t="shared" si="1"/>
        <v>-2878.5400000000004</v>
      </c>
    </row>
    <row r="12" spans="1:6" ht="12.75" customHeight="1" x14ac:dyDescent="0.25">
      <c r="A12" s="180" t="s">
        <v>817</v>
      </c>
      <c r="B12" s="181" t="s">
        <v>818</v>
      </c>
      <c r="C12" s="192">
        <f>SUM(C13:C16)</f>
        <v>104249.78</v>
      </c>
      <c r="D12" s="192">
        <f>SUM(D13:D16)</f>
        <v>39509.990000000005</v>
      </c>
      <c r="E12" s="193">
        <f t="shared" si="0"/>
        <v>-64739.789999999994</v>
      </c>
      <c r="F12" s="192">
        <f>-E12</f>
        <v>64739.789999999994</v>
      </c>
    </row>
    <row r="13" spans="1:6" ht="12.75" customHeight="1" x14ac:dyDescent="0.25">
      <c r="A13" s="180" t="s">
        <v>819</v>
      </c>
      <c r="B13" s="181" t="s">
        <v>820</v>
      </c>
      <c r="C13" s="193">
        <v>5742.83</v>
      </c>
      <c r="D13" s="193">
        <v>8390.58</v>
      </c>
      <c r="E13" s="193">
        <f t="shared" si="0"/>
        <v>2647.75</v>
      </c>
      <c r="F13" s="193">
        <f>-E13</f>
        <v>-2647.75</v>
      </c>
    </row>
    <row r="14" spans="1:6" ht="12.75" customHeight="1" x14ac:dyDescent="0.25">
      <c r="A14" s="180" t="s">
        <v>821</v>
      </c>
      <c r="B14" s="181" t="s">
        <v>822</v>
      </c>
      <c r="C14" s="193">
        <v>2585.48</v>
      </c>
      <c r="D14" s="193">
        <v>1619.35</v>
      </c>
      <c r="E14" s="193">
        <f t="shared" si="0"/>
        <v>-966.13000000000011</v>
      </c>
      <c r="F14" s="193">
        <f>-E14</f>
        <v>966.13000000000011</v>
      </c>
    </row>
    <row r="15" spans="1:6" ht="12.75" customHeight="1" x14ac:dyDescent="0.25">
      <c r="A15" s="180" t="s">
        <v>823</v>
      </c>
      <c r="B15" s="181" t="s">
        <v>8</v>
      </c>
      <c r="C15" s="193">
        <v>0</v>
      </c>
      <c r="D15" s="193">
        <v>2.23</v>
      </c>
      <c r="E15" s="193">
        <f t="shared" si="0"/>
        <v>2.23</v>
      </c>
      <c r="F15" s="193">
        <f>-E15</f>
        <v>-2.23</v>
      </c>
    </row>
    <row r="16" spans="1:6" ht="12.75" customHeight="1" x14ac:dyDescent="0.25">
      <c r="A16" s="180" t="s">
        <v>824</v>
      </c>
      <c r="B16" s="181" t="s">
        <v>11</v>
      </c>
      <c r="C16" s="193">
        <v>95921.47</v>
      </c>
      <c r="D16" s="193">
        <v>29497.83</v>
      </c>
      <c r="E16" s="193">
        <f t="shared" si="0"/>
        <v>-66423.64</v>
      </c>
      <c r="F16" s="193">
        <f>-E16</f>
        <v>66423.64</v>
      </c>
    </row>
    <row r="17" spans="1:6" ht="12.75" customHeight="1" x14ac:dyDescent="0.25">
      <c r="A17" s="180" t="s">
        <v>825</v>
      </c>
      <c r="B17" s="181" t="s">
        <v>14</v>
      </c>
      <c r="C17" s="192">
        <f>SUM(C18:C29)</f>
        <v>32918.93</v>
      </c>
      <c r="D17" s="192">
        <f>SUM(D18:D29)</f>
        <v>18118.689999999999</v>
      </c>
      <c r="E17" s="193">
        <f t="shared" si="0"/>
        <v>-14800.240000000002</v>
      </c>
      <c r="F17" s="192">
        <f t="shared" ref="F17:F40" si="2">-E17</f>
        <v>14800.240000000002</v>
      </c>
    </row>
    <row r="18" spans="1:6" ht="12.75" customHeight="1" x14ac:dyDescent="0.25">
      <c r="A18" s="180" t="s">
        <v>826</v>
      </c>
      <c r="B18" s="181" t="s">
        <v>827</v>
      </c>
      <c r="C18" s="193">
        <v>18933.29</v>
      </c>
      <c r="D18" s="193">
        <v>11180.4</v>
      </c>
      <c r="E18" s="193">
        <f t="shared" si="0"/>
        <v>-7752.8900000000012</v>
      </c>
      <c r="F18" s="193">
        <f t="shared" si="2"/>
        <v>7752.8900000000012</v>
      </c>
    </row>
    <row r="19" spans="1:6" ht="12.75" customHeight="1" x14ac:dyDescent="0.25">
      <c r="A19" s="180" t="s">
        <v>828</v>
      </c>
      <c r="B19" s="181" t="s">
        <v>829</v>
      </c>
      <c r="C19" s="193">
        <v>0</v>
      </c>
      <c r="D19" s="193">
        <v>0</v>
      </c>
      <c r="E19" s="193">
        <f t="shared" si="0"/>
        <v>0</v>
      </c>
      <c r="F19" s="193">
        <f t="shared" si="2"/>
        <v>0</v>
      </c>
    </row>
    <row r="20" spans="1:6" ht="12.75" customHeight="1" x14ac:dyDescent="0.25">
      <c r="A20" s="180" t="s">
        <v>830</v>
      </c>
      <c r="B20" s="181" t="s">
        <v>831</v>
      </c>
      <c r="C20" s="193">
        <v>0</v>
      </c>
      <c r="D20" s="193">
        <v>0</v>
      </c>
      <c r="E20" s="193">
        <f t="shared" si="0"/>
        <v>0</v>
      </c>
      <c r="F20" s="193">
        <f t="shared" si="2"/>
        <v>0</v>
      </c>
    </row>
    <row r="21" spans="1:6" ht="12.75" customHeight="1" x14ac:dyDescent="0.25">
      <c r="A21" s="180" t="s">
        <v>832</v>
      </c>
      <c r="B21" s="181" t="s">
        <v>17</v>
      </c>
      <c r="C21" s="193">
        <v>3889</v>
      </c>
      <c r="D21" s="193">
        <v>0</v>
      </c>
      <c r="E21" s="193">
        <f t="shared" si="0"/>
        <v>-3889</v>
      </c>
      <c r="F21" s="193">
        <f t="shared" si="2"/>
        <v>3889</v>
      </c>
    </row>
    <row r="22" spans="1:6" ht="12.75" customHeight="1" x14ac:dyDescent="0.25">
      <c r="A22" s="180" t="s">
        <v>833</v>
      </c>
      <c r="B22" s="181" t="s">
        <v>20</v>
      </c>
      <c r="C22" s="193">
        <v>0</v>
      </c>
      <c r="D22" s="193">
        <v>0</v>
      </c>
      <c r="E22" s="193">
        <f t="shared" si="0"/>
        <v>0</v>
      </c>
      <c r="F22" s="193">
        <f t="shared" si="2"/>
        <v>0</v>
      </c>
    </row>
    <row r="23" spans="1:6" ht="12.75" customHeight="1" x14ac:dyDescent="0.25">
      <c r="A23" s="180" t="s">
        <v>834</v>
      </c>
      <c r="B23" s="181" t="s">
        <v>835</v>
      </c>
      <c r="C23" s="193">
        <v>1557.62</v>
      </c>
      <c r="D23" s="193">
        <v>0</v>
      </c>
      <c r="E23" s="193">
        <f t="shared" si="0"/>
        <v>-1557.62</v>
      </c>
      <c r="F23" s="193">
        <f t="shared" si="2"/>
        <v>1557.62</v>
      </c>
    </row>
    <row r="24" spans="1:6" ht="12.75" customHeight="1" x14ac:dyDescent="0.25">
      <c r="A24" s="180" t="s">
        <v>836</v>
      </c>
      <c r="B24" s="181" t="s">
        <v>38</v>
      </c>
      <c r="C24" s="193">
        <v>0</v>
      </c>
      <c r="D24" s="193">
        <v>0</v>
      </c>
      <c r="E24" s="193">
        <f t="shared" si="0"/>
        <v>0</v>
      </c>
      <c r="F24" s="193">
        <f t="shared" si="2"/>
        <v>0</v>
      </c>
    </row>
    <row r="25" spans="1:6" ht="12.75" customHeight="1" x14ac:dyDescent="0.25">
      <c r="A25" s="180" t="s">
        <v>837</v>
      </c>
      <c r="B25" s="181" t="s">
        <v>41</v>
      </c>
      <c r="C25" s="193">
        <v>537.08000000000004</v>
      </c>
      <c r="D25" s="193">
        <v>0</v>
      </c>
      <c r="E25" s="193">
        <f t="shared" si="0"/>
        <v>-537.08000000000004</v>
      </c>
      <c r="F25" s="193">
        <f t="shared" si="2"/>
        <v>537.08000000000004</v>
      </c>
    </row>
    <row r="26" spans="1:6" ht="12.75" customHeight="1" x14ac:dyDescent="0.25">
      <c r="A26" s="180" t="s">
        <v>838</v>
      </c>
      <c r="B26" s="181" t="s">
        <v>839</v>
      </c>
      <c r="C26" s="193">
        <v>0</v>
      </c>
      <c r="D26" s="193">
        <v>0</v>
      </c>
      <c r="E26" s="193">
        <f t="shared" si="0"/>
        <v>0</v>
      </c>
      <c r="F26" s="193">
        <f t="shared" si="2"/>
        <v>0</v>
      </c>
    </row>
    <row r="27" spans="1:6" ht="12.75" customHeight="1" x14ac:dyDescent="0.25">
      <c r="A27" s="180" t="s">
        <v>840</v>
      </c>
      <c r="B27" s="181" t="s">
        <v>841</v>
      </c>
      <c r="C27" s="193">
        <v>1404.99</v>
      </c>
      <c r="D27" s="193">
        <v>217.5</v>
      </c>
      <c r="E27" s="193">
        <f t="shared" si="0"/>
        <v>-1187.49</v>
      </c>
      <c r="F27" s="193">
        <f t="shared" si="2"/>
        <v>1187.49</v>
      </c>
    </row>
    <row r="28" spans="1:6" ht="12.75" customHeight="1" x14ac:dyDescent="0.25">
      <c r="A28" s="180" t="s">
        <v>842</v>
      </c>
      <c r="B28" s="181" t="s">
        <v>44</v>
      </c>
      <c r="C28" s="193">
        <v>6683.93</v>
      </c>
      <c r="D28" s="193">
        <v>6757.06</v>
      </c>
      <c r="E28" s="193">
        <f t="shared" si="0"/>
        <v>73.130000000000109</v>
      </c>
      <c r="F28" s="193">
        <f t="shared" si="2"/>
        <v>-73.130000000000109</v>
      </c>
    </row>
    <row r="29" spans="1:6" ht="12.75" customHeight="1" x14ac:dyDescent="0.25">
      <c r="A29" s="180" t="s">
        <v>843</v>
      </c>
      <c r="B29" s="181" t="s">
        <v>47</v>
      </c>
      <c r="C29" s="193">
        <v>-86.98</v>
      </c>
      <c r="D29" s="193">
        <v>-36.270000000000003</v>
      </c>
      <c r="E29" s="193">
        <f t="shared" si="0"/>
        <v>50.71</v>
      </c>
      <c r="F29" s="193">
        <f t="shared" si="2"/>
        <v>-50.71</v>
      </c>
    </row>
    <row r="30" spans="1:6" ht="12.75" customHeight="1" x14ac:dyDescent="0.25">
      <c r="A30" s="180" t="s">
        <v>844</v>
      </c>
      <c r="B30" s="181" t="s">
        <v>845</v>
      </c>
      <c r="C30" s="192">
        <v>320.93</v>
      </c>
      <c r="D30" s="192">
        <v>522.28</v>
      </c>
      <c r="E30" s="193">
        <f t="shared" si="0"/>
        <v>201.34999999999997</v>
      </c>
      <c r="F30" s="192">
        <f t="shared" si="2"/>
        <v>-201.34999999999997</v>
      </c>
    </row>
    <row r="31" spans="1:6" ht="12.75" customHeight="1" x14ac:dyDescent="0.25">
      <c r="A31" s="180" t="s">
        <v>846</v>
      </c>
      <c r="B31" s="181" t="s">
        <v>50</v>
      </c>
      <c r="C31" s="192">
        <v>0</v>
      </c>
      <c r="D31" s="192">
        <v>0</v>
      </c>
      <c r="E31" s="193">
        <f t="shared" si="0"/>
        <v>0</v>
      </c>
      <c r="F31" s="192">
        <f t="shared" si="2"/>
        <v>0</v>
      </c>
    </row>
    <row r="32" spans="1:6" ht="12.75" customHeight="1" x14ac:dyDescent="0.25">
      <c r="A32" s="180" t="s">
        <v>847</v>
      </c>
      <c r="B32" s="181" t="s">
        <v>53</v>
      </c>
      <c r="C32" s="192">
        <v>0</v>
      </c>
      <c r="D32" s="192">
        <v>0</v>
      </c>
      <c r="E32" s="193">
        <f t="shared" si="0"/>
        <v>0</v>
      </c>
      <c r="F32" s="192">
        <f t="shared" si="2"/>
        <v>0</v>
      </c>
    </row>
    <row r="33" spans="1:6" ht="12.75" customHeight="1" x14ac:dyDescent="0.25">
      <c r="A33" s="180" t="s">
        <v>848</v>
      </c>
      <c r="B33" s="181" t="s">
        <v>849</v>
      </c>
      <c r="C33" s="192">
        <v>0</v>
      </c>
      <c r="D33" s="192">
        <v>0</v>
      </c>
      <c r="E33" s="193">
        <f t="shared" si="0"/>
        <v>0</v>
      </c>
      <c r="F33" s="192">
        <f t="shared" si="2"/>
        <v>0</v>
      </c>
    </row>
    <row r="34" spans="1:6" ht="12.75" customHeight="1" x14ac:dyDescent="0.25">
      <c r="A34" s="180" t="s">
        <v>850</v>
      </c>
      <c r="B34" s="181" t="s">
        <v>32</v>
      </c>
      <c r="C34" s="192">
        <f>SUM(C35:C40)</f>
        <v>9501.02</v>
      </c>
      <c r="D34" s="192">
        <f>SUM(D35:D40)</f>
        <v>10012.4</v>
      </c>
      <c r="E34" s="193">
        <f t="shared" si="0"/>
        <v>511.3799999999992</v>
      </c>
      <c r="F34" s="192">
        <f t="shared" si="2"/>
        <v>-511.3799999999992</v>
      </c>
    </row>
    <row r="35" spans="1:6" ht="12.75" customHeight="1" x14ac:dyDescent="0.25">
      <c r="A35" s="180" t="s">
        <v>851</v>
      </c>
      <c r="B35" s="181" t="s">
        <v>35</v>
      </c>
      <c r="C35" s="193">
        <v>3476.3</v>
      </c>
      <c r="D35" s="193">
        <v>3338.7</v>
      </c>
      <c r="E35" s="193">
        <f t="shared" si="0"/>
        <v>-137.60000000000036</v>
      </c>
      <c r="F35" s="193">
        <f t="shared" si="2"/>
        <v>137.60000000000036</v>
      </c>
    </row>
    <row r="36" spans="1:6" ht="12.75" customHeight="1" x14ac:dyDescent="0.25">
      <c r="A36" s="180" t="s">
        <v>852</v>
      </c>
      <c r="B36" s="181" t="s">
        <v>853</v>
      </c>
      <c r="C36" s="193">
        <v>0</v>
      </c>
      <c r="D36" s="193">
        <v>0</v>
      </c>
      <c r="E36" s="193">
        <f t="shared" si="0"/>
        <v>0</v>
      </c>
      <c r="F36" s="193">
        <f t="shared" si="2"/>
        <v>0</v>
      </c>
    </row>
    <row r="37" spans="1:6" ht="12.75" customHeight="1" x14ac:dyDescent="0.25">
      <c r="A37" s="180" t="s">
        <v>854</v>
      </c>
      <c r="B37" s="181" t="s">
        <v>855</v>
      </c>
      <c r="C37" s="193">
        <v>39.19</v>
      </c>
      <c r="D37" s="193">
        <v>16.63</v>
      </c>
      <c r="E37" s="193">
        <f t="shared" si="0"/>
        <v>-22.56</v>
      </c>
      <c r="F37" s="193">
        <f t="shared" si="2"/>
        <v>22.56</v>
      </c>
    </row>
    <row r="38" spans="1:6" ht="12.75" customHeight="1" x14ac:dyDescent="0.25">
      <c r="A38" s="180" t="s">
        <v>856</v>
      </c>
      <c r="B38" s="181" t="s">
        <v>857</v>
      </c>
      <c r="C38" s="193">
        <v>2714.87</v>
      </c>
      <c r="D38" s="193">
        <v>3298.68</v>
      </c>
      <c r="E38" s="193">
        <f t="shared" si="0"/>
        <v>583.80999999999995</v>
      </c>
      <c r="F38" s="193">
        <f t="shared" si="2"/>
        <v>-583.80999999999995</v>
      </c>
    </row>
    <row r="39" spans="1:6" ht="12.75" customHeight="1" x14ac:dyDescent="0.25">
      <c r="A39" s="180" t="s">
        <v>858</v>
      </c>
      <c r="B39" s="181" t="s">
        <v>859</v>
      </c>
      <c r="C39" s="193">
        <v>3270.66</v>
      </c>
      <c r="D39" s="193">
        <v>3358.39</v>
      </c>
      <c r="E39" s="193">
        <f t="shared" si="0"/>
        <v>87.730000000000018</v>
      </c>
      <c r="F39" s="193">
        <f t="shared" si="2"/>
        <v>-87.730000000000018</v>
      </c>
    </row>
    <row r="40" spans="1:6" ht="12.75" customHeight="1" x14ac:dyDescent="0.25">
      <c r="A40" s="180" t="s">
        <v>860</v>
      </c>
      <c r="B40" s="181" t="s">
        <v>861</v>
      </c>
      <c r="C40" s="193">
        <v>0</v>
      </c>
      <c r="D40" s="193">
        <v>0</v>
      </c>
      <c r="E40" s="193">
        <f t="shared" si="0"/>
        <v>0</v>
      </c>
      <c r="F40" s="193">
        <f t="shared" si="2"/>
        <v>0</v>
      </c>
    </row>
    <row r="41" spans="1:6" ht="12.75" customHeight="1" x14ac:dyDescent="0.25">
      <c r="A41" s="180" t="s">
        <v>862</v>
      </c>
      <c r="B41" s="181" t="s">
        <v>863</v>
      </c>
      <c r="C41" s="192">
        <f>SUM(C42:C56)</f>
        <v>132156.46000000002</v>
      </c>
      <c r="D41" s="192">
        <f>SUM(D42:D56)</f>
        <v>99346.52</v>
      </c>
      <c r="E41" s="193">
        <f t="shared" si="0"/>
        <v>-32809.940000000017</v>
      </c>
      <c r="F41" s="192">
        <f t="shared" ref="F41:F58" si="3">E41</f>
        <v>-32809.940000000017</v>
      </c>
    </row>
    <row r="42" spans="1:6" ht="12.75" customHeight="1" x14ac:dyDescent="0.25">
      <c r="A42" s="180" t="s">
        <v>864</v>
      </c>
      <c r="B42" s="181" t="s">
        <v>865</v>
      </c>
      <c r="C42" s="193">
        <v>46383.35</v>
      </c>
      <c r="D42" s="193">
        <v>23382.79</v>
      </c>
      <c r="E42" s="193">
        <f t="shared" si="0"/>
        <v>-23000.559999999998</v>
      </c>
      <c r="F42" s="193">
        <f t="shared" si="3"/>
        <v>-23000.559999999998</v>
      </c>
    </row>
    <row r="43" spans="1:6" ht="12.75" customHeight="1" x14ac:dyDescent="0.25">
      <c r="A43" s="180" t="s">
        <v>866</v>
      </c>
      <c r="B43" s="181" t="s">
        <v>867</v>
      </c>
      <c r="C43" s="193">
        <v>0</v>
      </c>
      <c r="D43" s="193">
        <v>0</v>
      </c>
      <c r="E43" s="193">
        <f t="shared" si="0"/>
        <v>0</v>
      </c>
      <c r="F43" s="193">
        <f t="shared" si="3"/>
        <v>0</v>
      </c>
    </row>
    <row r="44" spans="1:6" ht="12.75" customHeight="1" x14ac:dyDescent="0.25">
      <c r="A44" s="180" t="s">
        <v>868</v>
      </c>
      <c r="B44" s="181" t="s">
        <v>23</v>
      </c>
      <c r="C44" s="193">
        <v>734.94</v>
      </c>
      <c r="D44" s="193">
        <v>299.86</v>
      </c>
      <c r="E44" s="193">
        <f t="shared" si="0"/>
        <v>-435.08000000000004</v>
      </c>
      <c r="F44" s="193">
        <f t="shared" si="3"/>
        <v>-435.08000000000004</v>
      </c>
    </row>
    <row r="45" spans="1:6" ht="12.75" customHeight="1" x14ac:dyDescent="0.25">
      <c r="A45" s="180" t="s">
        <v>869</v>
      </c>
      <c r="B45" s="181" t="s">
        <v>56</v>
      </c>
      <c r="C45" s="193">
        <v>20.07</v>
      </c>
      <c r="D45" s="193">
        <v>27.88</v>
      </c>
      <c r="E45" s="193">
        <f t="shared" si="0"/>
        <v>7.8099999999999987</v>
      </c>
      <c r="F45" s="193">
        <f t="shared" si="3"/>
        <v>7.8099999999999987</v>
      </c>
    </row>
    <row r="46" spans="1:6" ht="12.75" customHeight="1" x14ac:dyDescent="0.25">
      <c r="A46" s="180" t="s">
        <v>870</v>
      </c>
      <c r="B46" s="181" t="s">
        <v>82</v>
      </c>
      <c r="C46" s="193">
        <v>41133.449999999997</v>
      </c>
      <c r="D46" s="193">
        <v>39768.949999999997</v>
      </c>
      <c r="E46" s="193">
        <f t="shared" si="0"/>
        <v>-1364.5</v>
      </c>
      <c r="F46" s="193">
        <f t="shared" si="3"/>
        <v>-1364.5</v>
      </c>
    </row>
    <row r="47" spans="1:6" ht="12.75" customHeight="1" x14ac:dyDescent="0.25">
      <c r="A47" s="180" t="s">
        <v>871</v>
      </c>
      <c r="B47" s="181" t="s">
        <v>872</v>
      </c>
      <c r="C47" s="193">
        <v>1173.6600000000001</v>
      </c>
      <c r="D47" s="193">
        <v>522.87</v>
      </c>
      <c r="E47" s="193">
        <f t="shared" si="0"/>
        <v>-650.79000000000008</v>
      </c>
      <c r="F47" s="193">
        <f t="shared" si="3"/>
        <v>-650.79000000000008</v>
      </c>
    </row>
    <row r="48" spans="1:6" ht="12.75" customHeight="1" x14ac:dyDescent="0.25">
      <c r="A48" s="180" t="s">
        <v>873</v>
      </c>
      <c r="B48" s="181" t="s">
        <v>874</v>
      </c>
      <c r="C48" s="193">
        <v>23061.31</v>
      </c>
      <c r="D48" s="193">
        <v>22429.79</v>
      </c>
      <c r="E48" s="193">
        <f t="shared" si="0"/>
        <v>-631.52000000000044</v>
      </c>
      <c r="F48" s="193">
        <f t="shared" si="3"/>
        <v>-631.52000000000044</v>
      </c>
    </row>
    <row r="49" spans="1:6" ht="12.75" customHeight="1" x14ac:dyDescent="0.25">
      <c r="A49" s="180" t="s">
        <v>832</v>
      </c>
      <c r="B49" s="181" t="s">
        <v>875</v>
      </c>
      <c r="C49" s="193">
        <v>0</v>
      </c>
      <c r="D49" s="193">
        <v>0</v>
      </c>
      <c r="E49" s="193">
        <f t="shared" si="0"/>
        <v>0</v>
      </c>
      <c r="F49" s="193">
        <f t="shared" si="3"/>
        <v>0</v>
      </c>
    </row>
    <row r="50" spans="1:6" ht="12.75" customHeight="1" x14ac:dyDescent="0.25">
      <c r="A50" s="180" t="s">
        <v>876</v>
      </c>
      <c r="B50" s="181" t="s">
        <v>877</v>
      </c>
      <c r="C50" s="193">
        <v>7232.07</v>
      </c>
      <c r="D50" s="193">
        <v>6926.7</v>
      </c>
      <c r="E50" s="193">
        <f t="shared" si="0"/>
        <v>-305.36999999999989</v>
      </c>
      <c r="F50" s="193">
        <f t="shared" si="3"/>
        <v>-305.36999999999989</v>
      </c>
    </row>
    <row r="51" spans="1:6" ht="12.75" customHeight="1" x14ac:dyDescent="0.25">
      <c r="A51" s="180" t="s">
        <v>834</v>
      </c>
      <c r="B51" s="181" t="s">
        <v>878</v>
      </c>
      <c r="C51" s="193">
        <v>0</v>
      </c>
      <c r="D51" s="193">
        <v>10.11</v>
      </c>
      <c r="E51" s="193">
        <f t="shared" si="0"/>
        <v>10.11</v>
      </c>
      <c r="F51" s="193">
        <f t="shared" si="3"/>
        <v>10.11</v>
      </c>
    </row>
    <row r="52" spans="1:6" ht="12.75" customHeight="1" x14ac:dyDescent="0.25">
      <c r="A52" s="180" t="s">
        <v>836</v>
      </c>
      <c r="B52" s="181" t="s">
        <v>879</v>
      </c>
      <c r="C52" s="193">
        <v>0</v>
      </c>
      <c r="D52" s="193">
        <v>0</v>
      </c>
      <c r="E52" s="193">
        <f t="shared" si="0"/>
        <v>0</v>
      </c>
      <c r="F52" s="193">
        <f t="shared" si="3"/>
        <v>0</v>
      </c>
    </row>
    <row r="53" spans="1:6" ht="12.75" customHeight="1" x14ac:dyDescent="0.25">
      <c r="A53" s="180" t="s">
        <v>880</v>
      </c>
      <c r="B53" s="181" t="s">
        <v>881</v>
      </c>
      <c r="C53" s="193">
        <v>0</v>
      </c>
      <c r="D53" s="193">
        <v>474.11</v>
      </c>
      <c r="E53" s="193">
        <f t="shared" si="0"/>
        <v>474.11</v>
      </c>
      <c r="F53" s="193">
        <f t="shared" si="3"/>
        <v>474.11</v>
      </c>
    </row>
    <row r="54" spans="1:6" ht="12.75" customHeight="1" x14ac:dyDescent="0.25">
      <c r="A54" s="180" t="s">
        <v>882</v>
      </c>
      <c r="B54" s="181" t="s">
        <v>26</v>
      </c>
      <c r="C54" s="193">
        <v>0</v>
      </c>
      <c r="D54" s="193">
        <v>0</v>
      </c>
      <c r="E54" s="193">
        <f t="shared" si="0"/>
        <v>0</v>
      </c>
      <c r="F54" s="193">
        <f t="shared" si="3"/>
        <v>0</v>
      </c>
    </row>
    <row r="55" spans="1:6" ht="12.75" customHeight="1" x14ac:dyDescent="0.25">
      <c r="A55" s="180" t="s">
        <v>828</v>
      </c>
      <c r="B55" s="181" t="s">
        <v>59</v>
      </c>
      <c r="C55" s="193">
        <v>0</v>
      </c>
      <c r="D55" s="193">
        <v>0</v>
      </c>
      <c r="E55" s="193">
        <f t="shared" si="0"/>
        <v>0</v>
      </c>
      <c r="F55" s="193">
        <f t="shared" si="3"/>
        <v>0</v>
      </c>
    </row>
    <row r="56" spans="1:6" ht="12.75" customHeight="1" x14ac:dyDescent="0.25">
      <c r="A56" s="180" t="s">
        <v>883</v>
      </c>
      <c r="B56" s="181" t="s">
        <v>884</v>
      </c>
      <c r="C56" s="193">
        <v>12417.61</v>
      </c>
      <c r="D56" s="193">
        <v>5503.46</v>
      </c>
      <c r="E56" s="193">
        <f t="shared" si="0"/>
        <v>-6914.1500000000005</v>
      </c>
      <c r="F56" s="193">
        <f t="shared" si="3"/>
        <v>-6914.1500000000005</v>
      </c>
    </row>
    <row r="57" spans="1:6" ht="12.75" customHeight="1" x14ac:dyDescent="0.25">
      <c r="A57" s="180" t="s">
        <v>885</v>
      </c>
      <c r="B57" s="181" t="s">
        <v>886</v>
      </c>
      <c r="C57" s="192">
        <v>0</v>
      </c>
      <c r="D57" s="192">
        <v>0</v>
      </c>
      <c r="E57" s="193">
        <f t="shared" si="0"/>
        <v>0</v>
      </c>
      <c r="F57" s="192">
        <f t="shared" si="3"/>
        <v>0</v>
      </c>
    </row>
    <row r="58" spans="1:6" ht="12.75" customHeight="1" thickBot="1" x14ac:dyDescent="0.3">
      <c r="A58" s="182" t="s">
        <v>887</v>
      </c>
      <c r="B58" s="183" t="s">
        <v>888</v>
      </c>
      <c r="C58" s="194">
        <v>0</v>
      </c>
      <c r="D58" s="194">
        <v>0</v>
      </c>
      <c r="E58" s="201">
        <f t="shared" si="0"/>
        <v>0</v>
      </c>
      <c r="F58" s="194">
        <f t="shared" si="3"/>
        <v>0</v>
      </c>
    </row>
    <row r="59" spans="1:6" ht="12.75" customHeight="1" thickBot="1" x14ac:dyDescent="0.3">
      <c r="A59" s="176" t="s">
        <v>889</v>
      </c>
      <c r="B59" s="177" t="s">
        <v>890</v>
      </c>
      <c r="C59" s="190">
        <f>SUM(C4,(C5:C7),C12,C17,(C30:C34),C41,(C57:C58))</f>
        <v>312441.44</v>
      </c>
      <c r="D59" s="190">
        <f>SUM(D4,(D5:D7),D12,D17,(D30:D34),D41,(D57:D58))</f>
        <v>199065.07</v>
      </c>
      <c r="E59" s="190">
        <f t="shared" si="0"/>
        <v>-113376.37</v>
      </c>
      <c r="F59" s="190">
        <f>SUM(F4,(F5:F7),F12,F17,(F30:F34),F41,(F57:F58))</f>
        <v>185457.83999999991</v>
      </c>
    </row>
    <row r="60" spans="1:6" ht="12.75" customHeight="1" thickBot="1" x14ac:dyDescent="0.3">
      <c r="A60" s="1020"/>
      <c r="B60" s="1021"/>
      <c r="C60" s="1021"/>
      <c r="D60" s="1021"/>
      <c r="E60" s="1021"/>
      <c r="F60" s="1022"/>
    </row>
    <row r="61" spans="1:6" ht="12.75" customHeight="1" x14ac:dyDescent="0.25">
      <c r="A61" s="205" t="s">
        <v>891</v>
      </c>
      <c r="B61" s="203" t="s">
        <v>892</v>
      </c>
      <c r="C61" s="198">
        <f>SUM(C62:C68)</f>
        <v>60936.350000000006</v>
      </c>
      <c r="D61" s="198">
        <f>SUM(D62:D68)</f>
        <v>63668.819999999992</v>
      </c>
      <c r="E61" s="204">
        <f t="shared" si="0"/>
        <v>2732.4699999999866</v>
      </c>
      <c r="F61" s="198">
        <f t="shared" ref="F61:F92" si="4">-E61</f>
        <v>-2732.4699999999866</v>
      </c>
    </row>
    <row r="62" spans="1:6" ht="12.75" customHeight="1" x14ac:dyDescent="0.25">
      <c r="A62" s="180" t="s">
        <v>893</v>
      </c>
      <c r="B62" s="181" t="s">
        <v>894</v>
      </c>
      <c r="C62" s="193">
        <v>0</v>
      </c>
      <c r="D62" s="193">
        <v>0</v>
      </c>
      <c r="E62" s="193">
        <f t="shared" si="0"/>
        <v>0</v>
      </c>
      <c r="F62" s="200">
        <f t="shared" si="4"/>
        <v>0</v>
      </c>
    </row>
    <row r="63" spans="1:6" ht="12.75" customHeight="1" x14ac:dyDescent="0.25">
      <c r="A63" s="180" t="s">
        <v>895</v>
      </c>
      <c r="B63" s="181" t="s">
        <v>896</v>
      </c>
      <c r="C63" s="193">
        <v>51126.080000000002</v>
      </c>
      <c r="D63" s="193">
        <v>54446.35</v>
      </c>
      <c r="E63" s="193">
        <f t="shared" si="0"/>
        <v>3320.2699999999968</v>
      </c>
      <c r="F63" s="200">
        <f t="shared" si="4"/>
        <v>-3320.2699999999968</v>
      </c>
    </row>
    <row r="64" spans="1:6" ht="12.75" customHeight="1" x14ac:dyDescent="0.25">
      <c r="A64" s="180" t="s">
        <v>897</v>
      </c>
      <c r="B64" s="181" t="s">
        <v>898</v>
      </c>
      <c r="C64" s="193">
        <v>203.92</v>
      </c>
      <c r="D64" s="193">
        <v>203.92</v>
      </c>
      <c r="E64" s="193">
        <f t="shared" si="0"/>
        <v>0</v>
      </c>
      <c r="F64" s="200">
        <f t="shared" si="4"/>
        <v>0</v>
      </c>
    </row>
    <row r="65" spans="1:6" ht="12.75" customHeight="1" x14ac:dyDescent="0.25">
      <c r="A65" s="180" t="s">
        <v>899</v>
      </c>
      <c r="B65" s="181" t="s">
        <v>65</v>
      </c>
      <c r="C65" s="193">
        <v>8663.66</v>
      </c>
      <c r="D65" s="193">
        <v>7855.56</v>
      </c>
      <c r="E65" s="193">
        <f t="shared" si="0"/>
        <v>-808.09999999999945</v>
      </c>
      <c r="F65" s="200">
        <f t="shared" si="4"/>
        <v>808.09999999999945</v>
      </c>
    </row>
    <row r="66" spans="1:6" ht="12.75" customHeight="1" x14ac:dyDescent="0.25">
      <c r="A66" s="180" t="s">
        <v>900</v>
      </c>
      <c r="B66" s="181" t="s">
        <v>68</v>
      </c>
      <c r="C66" s="193">
        <v>848.5</v>
      </c>
      <c r="D66" s="193">
        <v>848.5</v>
      </c>
      <c r="E66" s="193">
        <f t="shared" si="0"/>
        <v>0</v>
      </c>
      <c r="F66" s="200">
        <f t="shared" si="4"/>
        <v>0</v>
      </c>
    </row>
    <row r="67" spans="1:6" ht="12.75" customHeight="1" x14ac:dyDescent="0.25">
      <c r="A67" s="180" t="s">
        <v>901</v>
      </c>
      <c r="B67" s="181" t="s">
        <v>71</v>
      </c>
      <c r="C67" s="193">
        <v>94.19</v>
      </c>
      <c r="D67" s="193">
        <v>314.49</v>
      </c>
      <c r="E67" s="193">
        <f t="shared" si="0"/>
        <v>220.3</v>
      </c>
      <c r="F67" s="200">
        <f t="shared" si="4"/>
        <v>-220.3</v>
      </c>
    </row>
    <row r="68" spans="1:6" ht="12.75" customHeight="1" x14ac:dyDescent="0.25">
      <c r="A68" s="180" t="s">
        <v>902</v>
      </c>
      <c r="B68" s="181" t="s">
        <v>903</v>
      </c>
      <c r="C68" s="193">
        <v>0</v>
      </c>
      <c r="D68" s="193">
        <v>0</v>
      </c>
      <c r="E68" s="193">
        <f t="shared" si="0"/>
        <v>0</v>
      </c>
      <c r="F68" s="200">
        <f t="shared" si="4"/>
        <v>0</v>
      </c>
    </row>
    <row r="69" spans="1:6" ht="12.75" customHeight="1" x14ac:dyDescent="0.25">
      <c r="A69" s="180" t="s">
        <v>904</v>
      </c>
      <c r="B69" s="181" t="s">
        <v>905</v>
      </c>
      <c r="C69" s="192">
        <f>SUM(C70:C74)</f>
        <v>-52263.57</v>
      </c>
      <c r="D69" s="192">
        <f>SUM(D70:D74)</f>
        <v>-54852.42</v>
      </c>
      <c r="E69" s="193">
        <f t="shared" si="0"/>
        <v>-2588.8499999999985</v>
      </c>
      <c r="F69" s="191">
        <f t="shared" si="4"/>
        <v>2588.8499999999985</v>
      </c>
    </row>
    <row r="70" spans="1:6" ht="12.75" customHeight="1" x14ac:dyDescent="0.25">
      <c r="A70" s="180" t="s">
        <v>906</v>
      </c>
      <c r="B70" s="181" t="s">
        <v>74</v>
      </c>
      <c r="C70" s="193">
        <v>0</v>
      </c>
      <c r="D70" s="193">
        <v>0</v>
      </c>
      <c r="E70" s="193">
        <f t="shared" ref="E70:E118" si="5">SUM(D70-C70)</f>
        <v>0</v>
      </c>
      <c r="F70" s="200">
        <f t="shared" si="4"/>
        <v>0</v>
      </c>
    </row>
    <row r="71" spans="1:6" ht="12.75" customHeight="1" x14ac:dyDescent="0.25">
      <c r="A71" s="180" t="s">
        <v>907</v>
      </c>
      <c r="B71" s="181" t="s">
        <v>77</v>
      </c>
      <c r="C71" s="193">
        <v>-43262.9</v>
      </c>
      <c r="D71" s="193">
        <v>-46501.1</v>
      </c>
      <c r="E71" s="193">
        <f t="shared" si="5"/>
        <v>-3238.1999999999971</v>
      </c>
      <c r="F71" s="200">
        <f t="shared" si="4"/>
        <v>3238.1999999999971</v>
      </c>
    </row>
    <row r="72" spans="1:6" ht="12.75" customHeight="1" x14ac:dyDescent="0.25">
      <c r="A72" s="180" t="s">
        <v>908</v>
      </c>
      <c r="B72" s="181" t="s">
        <v>909</v>
      </c>
      <c r="C72" s="193">
        <v>0</v>
      </c>
      <c r="D72" s="193">
        <v>0</v>
      </c>
      <c r="E72" s="193">
        <f t="shared" si="5"/>
        <v>0</v>
      </c>
      <c r="F72" s="193">
        <f t="shared" si="4"/>
        <v>0</v>
      </c>
    </row>
    <row r="73" spans="1:6" ht="12.75" customHeight="1" x14ac:dyDescent="0.25">
      <c r="A73" s="180" t="s">
        <v>910</v>
      </c>
      <c r="B73" s="181" t="s">
        <v>80</v>
      </c>
      <c r="C73" s="193">
        <v>-8663.67</v>
      </c>
      <c r="D73" s="193">
        <v>-7855.56</v>
      </c>
      <c r="E73" s="193">
        <f t="shared" si="5"/>
        <v>808.10999999999967</v>
      </c>
      <c r="F73" s="193">
        <f t="shared" si="4"/>
        <v>-808.10999999999967</v>
      </c>
    </row>
    <row r="74" spans="1:6" ht="12.75" customHeight="1" x14ac:dyDescent="0.25">
      <c r="A74" s="180" t="s">
        <v>911</v>
      </c>
      <c r="B74" s="181" t="s">
        <v>912</v>
      </c>
      <c r="C74" s="193">
        <v>-337</v>
      </c>
      <c r="D74" s="193">
        <v>-495.76</v>
      </c>
      <c r="E74" s="193">
        <f t="shared" si="5"/>
        <v>-158.76</v>
      </c>
      <c r="F74" s="200">
        <f t="shared" si="4"/>
        <v>158.76</v>
      </c>
    </row>
    <row r="75" spans="1:6" ht="12.75" customHeight="1" x14ac:dyDescent="0.25">
      <c r="A75" s="180" t="s">
        <v>913</v>
      </c>
      <c r="B75" s="181" t="s">
        <v>914</v>
      </c>
      <c r="C75" s="192">
        <f>SUM(C76:C85)</f>
        <v>3908900.63</v>
      </c>
      <c r="D75" s="192">
        <f>SUM(D76:D85)</f>
        <v>4066379.83</v>
      </c>
      <c r="E75" s="193">
        <f t="shared" si="5"/>
        <v>157479.20000000019</v>
      </c>
      <c r="F75" s="191">
        <f t="shared" si="4"/>
        <v>-157479.20000000019</v>
      </c>
    </row>
    <row r="76" spans="1:6" ht="12.75" customHeight="1" x14ac:dyDescent="0.25">
      <c r="A76" s="180" t="s">
        <v>915</v>
      </c>
      <c r="B76" s="181" t="s">
        <v>88</v>
      </c>
      <c r="C76" s="193">
        <v>212861.49</v>
      </c>
      <c r="D76" s="193">
        <v>212803.42</v>
      </c>
      <c r="E76" s="193">
        <f t="shared" si="5"/>
        <v>-58.069999999977881</v>
      </c>
      <c r="F76" s="200">
        <f t="shared" si="4"/>
        <v>58.069999999977881</v>
      </c>
    </row>
    <row r="77" spans="1:6" ht="12.75" customHeight="1" x14ac:dyDescent="0.25">
      <c r="A77" s="180" t="s">
        <v>916</v>
      </c>
      <c r="B77" s="181" t="s">
        <v>91</v>
      </c>
      <c r="C77" s="193">
        <v>2127.67</v>
      </c>
      <c r="D77" s="193">
        <v>2366.87</v>
      </c>
      <c r="E77" s="193">
        <f t="shared" si="5"/>
        <v>239.19999999999982</v>
      </c>
      <c r="F77" s="200">
        <f t="shared" si="4"/>
        <v>-239.19999999999982</v>
      </c>
    </row>
    <row r="78" spans="1:6" ht="12.75" customHeight="1" x14ac:dyDescent="0.25">
      <c r="A78" s="180" t="s">
        <v>917</v>
      </c>
      <c r="B78" s="181" t="s">
        <v>94</v>
      </c>
      <c r="C78" s="193">
        <v>2534362.5499999998</v>
      </c>
      <c r="D78" s="193">
        <v>2620095.5</v>
      </c>
      <c r="E78" s="193">
        <f t="shared" si="5"/>
        <v>85732.950000000186</v>
      </c>
      <c r="F78" s="200">
        <f t="shared" si="4"/>
        <v>-85732.950000000186</v>
      </c>
    </row>
    <row r="79" spans="1:6" ht="12.75" customHeight="1" x14ac:dyDescent="0.25">
      <c r="A79" s="180" t="s">
        <v>918</v>
      </c>
      <c r="B79" s="181" t="s">
        <v>919</v>
      </c>
      <c r="C79" s="193">
        <v>960979.92</v>
      </c>
      <c r="D79" s="193">
        <v>1043607.99</v>
      </c>
      <c r="E79" s="193">
        <f t="shared" si="5"/>
        <v>82628.069999999949</v>
      </c>
      <c r="F79" s="200">
        <f t="shared" si="4"/>
        <v>-82628.069999999949</v>
      </c>
    </row>
    <row r="80" spans="1:6" ht="12.75" customHeight="1" x14ac:dyDescent="0.25">
      <c r="A80" s="180" t="s">
        <v>920</v>
      </c>
      <c r="B80" s="181" t="s">
        <v>921</v>
      </c>
      <c r="C80" s="193">
        <v>0</v>
      </c>
      <c r="D80" s="193">
        <v>0</v>
      </c>
      <c r="E80" s="193">
        <f t="shared" si="5"/>
        <v>0</v>
      </c>
      <c r="F80" s="200">
        <f t="shared" si="4"/>
        <v>0</v>
      </c>
    </row>
    <row r="81" spans="1:6" ht="12.75" customHeight="1" x14ac:dyDescent="0.25">
      <c r="A81" s="180" t="s">
        <v>922</v>
      </c>
      <c r="B81" s="181" t="s">
        <v>923</v>
      </c>
      <c r="C81" s="193">
        <v>1106.18</v>
      </c>
      <c r="D81" s="193">
        <v>853.92</v>
      </c>
      <c r="E81" s="193">
        <f t="shared" si="5"/>
        <v>-252.2600000000001</v>
      </c>
      <c r="F81" s="200">
        <f t="shared" si="4"/>
        <v>252.2600000000001</v>
      </c>
    </row>
    <row r="82" spans="1:6" ht="12.75" customHeight="1" x14ac:dyDescent="0.25">
      <c r="A82" s="180" t="s">
        <v>924</v>
      </c>
      <c r="B82" s="181" t="s">
        <v>97</v>
      </c>
      <c r="C82" s="193">
        <v>129728.61</v>
      </c>
      <c r="D82" s="193">
        <v>116977.32</v>
      </c>
      <c r="E82" s="193">
        <f t="shared" si="5"/>
        <v>-12751.289999999994</v>
      </c>
      <c r="F82" s="200">
        <f t="shared" si="4"/>
        <v>12751.289999999994</v>
      </c>
    </row>
    <row r="83" spans="1:6" ht="12.75" customHeight="1" x14ac:dyDescent="0.25">
      <c r="A83" s="180" t="s">
        <v>925</v>
      </c>
      <c r="B83" s="181" t="s">
        <v>100</v>
      </c>
      <c r="C83" s="193">
        <v>18.38</v>
      </c>
      <c r="D83" s="193">
        <v>18.38</v>
      </c>
      <c r="E83" s="193">
        <f t="shared" si="5"/>
        <v>0</v>
      </c>
      <c r="F83" s="200">
        <f t="shared" si="4"/>
        <v>0</v>
      </c>
    </row>
    <row r="84" spans="1:6" ht="12.75" customHeight="1" x14ac:dyDescent="0.25">
      <c r="A84" s="180" t="s">
        <v>926</v>
      </c>
      <c r="B84" s="181" t="s">
        <v>927</v>
      </c>
      <c r="C84" s="193">
        <v>67715.83</v>
      </c>
      <c r="D84" s="193">
        <v>69656.429999999993</v>
      </c>
      <c r="E84" s="193">
        <f t="shared" si="5"/>
        <v>1940.5999999999913</v>
      </c>
      <c r="F84" s="200">
        <f t="shared" si="4"/>
        <v>-1940.5999999999913</v>
      </c>
    </row>
    <row r="85" spans="1:6" ht="12.75" customHeight="1" x14ac:dyDescent="0.25">
      <c r="A85" s="180" t="s">
        <v>928</v>
      </c>
      <c r="B85" s="181" t="s">
        <v>103</v>
      </c>
      <c r="C85" s="193">
        <v>0</v>
      </c>
      <c r="D85" s="193">
        <v>0</v>
      </c>
      <c r="E85" s="193">
        <f t="shared" si="5"/>
        <v>0</v>
      </c>
      <c r="F85" s="200">
        <f t="shared" si="4"/>
        <v>0</v>
      </c>
    </row>
    <row r="86" spans="1:6" ht="12.75" customHeight="1" x14ac:dyDescent="0.25">
      <c r="A86" s="180" t="s">
        <v>904</v>
      </c>
      <c r="B86" s="181" t="s">
        <v>106</v>
      </c>
      <c r="C86" s="192">
        <f>SUM(C87:C92)</f>
        <v>-1252069.22</v>
      </c>
      <c r="D86" s="192">
        <f>SUM(D87:D92)</f>
        <v>-1345065.66</v>
      </c>
      <c r="E86" s="193">
        <f t="shared" si="5"/>
        <v>-92996.439999999944</v>
      </c>
      <c r="F86" s="191">
        <f t="shared" si="4"/>
        <v>92996.439999999944</v>
      </c>
    </row>
    <row r="87" spans="1:6" ht="12.75" customHeight="1" x14ac:dyDescent="0.25">
      <c r="A87" s="180" t="s">
        <v>929</v>
      </c>
      <c r="B87" s="181" t="s">
        <v>930</v>
      </c>
      <c r="C87" s="193">
        <v>-455400.39</v>
      </c>
      <c r="D87" s="193">
        <v>-510206.52</v>
      </c>
      <c r="E87" s="193">
        <f t="shared" si="5"/>
        <v>-54806.130000000005</v>
      </c>
      <c r="F87" s="200">
        <f t="shared" si="4"/>
        <v>54806.130000000005</v>
      </c>
    </row>
    <row r="88" spans="1:6" ht="12.75" customHeight="1" x14ac:dyDescent="0.25">
      <c r="A88" s="180" t="s">
        <v>931</v>
      </c>
      <c r="B88" s="181" t="s">
        <v>932</v>
      </c>
      <c r="C88" s="193">
        <v>-666135.21</v>
      </c>
      <c r="D88" s="193">
        <v>-717234.13</v>
      </c>
      <c r="E88" s="193">
        <f t="shared" si="5"/>
        <v>-51098.920000000042</v>
      </c>
      <c r="F88" s="200">
        <f t="shared" si="4"/>
        <v>51098.920000000042</v>
      </c>
    </row>
    <row r="89" spans="1:6" ht="12.75" customHeight="1" x14ac:dyDescent="0.25">
      <c r="A89" s="180" t="s">
        <v>933</v>
      </c>
      <c r="B89" s="181" t="s">
        <v>109</v>
      </c>
      <c r="C89" s="193">
        <v>0</v>
      </c>
      <c r="D89" s="193">
        <v>0</v>
      </c>
      <c r="E89" s="193">
        <f t="shared" si="5"/>
        <v>0</v>
      </c>
      <c r="F89" s="200">
        <f t="shared" si="4"/>
        <v>0</v>
      </c>
    </row>
    <row r="90" spans="1:6" ht="12.75" customHeight="1" x14ac:dyDescent="0.25">
      <c r="A90" s="180" t="s">
        <v>934</v>
      </c>
      <c r="B90" s="181" t="s">
        <v>112</v>
      </c>
      <c r="C90" s="193">
        <v>-786.63</v>
      </c>
      <c r="D90" s="193">
        <v>-629.30999999999995</v>
      </c>
      <c r="E90" s="193">
        <f t="shared" si="5"/>
        <v>157.32000000000005</v>
      </c>
      <c r="F90" s="200">
        <f t="shared" si="4"/>
        <v>-157.32000000000005</v>
      </c>
    </row>
    <row r="91" spans="1:6" ht="12.75" customHeight="1" x14ac:dyDescent="0.25">
      <c r="A91" s="180" t="s">
        <v>935</v>
      </c>
      <c r="B91" s="181" t="s">
        <v>936</v>
      </c>
      <c r="C91" s="193">
        <v>-129728.61</v>
      </c>
      <c r="D91" s="193">
        <v>-116977.32</v>
      </c>
      <c r="E91" s="193">
        <f t="shared" si="5"/>
        <v>12751.289999999994</v>
      </c>
      <c r="F91" s="200">
        <f t="shared" si="4"/>
        <v>-12751.289999999994</v>
      </c>
    </row>
    <row r="92" spans="1:6" ht="12.75" customHeight="1" x14ac:dyDescent="0.25">
      <c r="A92" s="180" t="s">
        <v>937</v>
      </c>
      <c r="B92" s="181" t="s">
        <v>114</v>
      </c>
      <c r="C92" s="193">
        <v>-18.38</v>
      </c>
      <c r="D92" s="193">
        <v>-18.38</v>
      </c>
      <c r="E92" s="193">
        <f t="shared" si="5"/>
        <v>0</v>
      </c>
      <c r="F92" s="200">
        <f t="shared" si="4"/>
        <v>0</v>
      </c>
    </row>
    <row r="93" spans="1:6" ht="12.75" customHeight="1" x14ac:dyDescent="0.25">
      <c r="A93" s="180" t="s">
        <v>938</v>
      </c>
      <c r="B93" s="181" t="s">
        <v>116</v>
      </c>
      <c r="C93" s="192">
        <v>0</v>
      </c>
      <c r="D93" s="192">
        <v>0</v>
      </c>
      <c r="E93" s="193">
        <f t="shared" si="5"/>
        <v>0</v>
      </c>
      <c r="F93" s="206">
        <v>-141179.60999999999</v>
      </c>
    </row>
    <row r="94" spans="1:6" ht="12.75" customHeight="1" x14ac:dyDescent="0.25">
      <c r="A94" s="180" t="s">
        <v>939</v>
      </c>
      <c r="B94" s="181" t="s">
        <v>940</v>
      </c>
      <c r="C94" s="192">
        <f>SUM(C95:C99)</f>
        <v>87.990000000000009</v>
      </c>
      <c r="D94" s="192">
        <f>SUM(D95:D99)</f>
        <v>87.990000000000009</v>
      </c>
      <c r="E94" s="193">
        <f t="shared" si="5"/>
        <v>0</v>
      </c>
      <c r="F94" s="191">
        <f t="shared" ref="F94:F99" si="6">-E94</f>
        <v>0</v>
      </c>
    </row>
    <row r="95" spans="1:6" ht="12.75" customHeight="1" x14ac:dyDescent="0.25">
      <c r="A95" s="180" t="s">
        <v>941</v>
      </c>
      <c r="B95" s="181" t="s">
        <v>942</v>
      </c>
      <c r="C95" s="193">
        <v>0</v>
      </c>
      <c r="D95" s="193">
        <v>0</v>
      </c>
      <c r="E95" s="193">
        <f t="shared" si="5"/>
        <v>0</v>
      </c>
      <c r="F95" s="200">
        <f t="shared" si="6"/>
        <v>0</v>
      </c>
    </row>
    <row r="96" spans="1:6" ht="12.75" customHeight="1" x14ac:dyDescent="0.25">
      <c r="A96" s="180" t="s">
        <v>943</v>
      </c>
      <c r="B96" s="181" t="s">
        <v>944</v>
      </c>
      <c r="C96" s="193">
        <v>0</v>
      </c>
      <c r="D96" s="193">
        <v>0</v>
      </c>
      <c r="E96" s="193">
        <f t="shared" si="5"/>
        <v>0</v>
      </c>
      <c r="F96" s="200">
        <f t="shared" si="6"/>
        <v>0</v>
      </c>
    </row>
    <row r="97" spans="1:9" ht="12.75" customHeight="1" x14ac:dyDescent="0.25">
      <c r="A97" s="180" t="s">
        <v>945</v>
      </c>
      <c r="B97" s="181" t="s">
        <v>946</v>
      </c>
      <c r="C97" s="193">
        <v>37.99</v>
      </c>
      <c r="D97" s="193">
        <v>37.99</v>
      </c>
      <c r="E97" s="193">
        <f t="shared" si="5"/>
        <v>0</v>
      </c>
      <c r="F97" s="200">
        <f t="shared" si="6"/>
        <v>0</v>
      </c>
    </row>
    <row r="98" spans="1:9" ht="12.75" customHeight="1" x14ac:dyDescent="0.25">
      <c r="A98" s="180" t="s">
        <v>947</v>
      </c>
      <c r="B98" s="181" t="s">
        <v>948</v>
      </c>
      <c r="C98" s="193">
        <v>0</v>
      </c>
      <c r="D98" s="193">
        <v>0</v>
      </c>
      <c r="E98" s="193">
        <f t="shared" si="5"/>
        <v>0</v>
      </c>
      <c r="F98" s="200">
        <f t="shared" si="6"/>
        <v>0</v>
      </c>
    </row>
    <row r="99" spans="1:9" ht="12.75" customHeight="1" thickBot="1" x14ac:dyDescent="0.3">
      <c r="A99" s="184" t="s">
        <v>949</v>
      </c>
      <c r="B99" s="185" t="s">
        <v>950</v>
      </c>
      <c r="C99" s="195">
        <v>50</v>
      </c>
      <c r="D99" s="195">
        <v>50</v>
      </c>
      <c r="E99" s="195">
        <f t="shared" si="5"/>
        <v>0</v>
      </c>
      <c r="F99" s="200">
        <f t="shared" si="6"/>
        <v>0</v>
      </c>
    </row>
    <row r="100" spans="1:9" ht="12.75" customHeight="1" thickBot="1" x14ac:dyDescent="0.3">
      <c r="A100" s="176" t="s">
        <v>951</v>
      </c>
      <c r="B100" s="186" t="s">
        <v>952</v>
      </c>
      <c r="C100" s="196">
        <f>SUM(C61,C69,C75,C86,C93,C94)</f>
        <v>2665592.1799999997</v>
      </c>
      <c r="D100" s="196">
        <f>SUM(D61,D69,D75,D86,D93,D94)</f>
        <v>2730218.5600000005</v>
      </c>
      <c r="E100" s="196">
        <f t="shared" si="5"/>
        <v>64626.38000000082</v>
      </c>
      <c r="F100" s="196">
        <f>SUM(F61,F69,F75,F86,F93,F94)</f>
        <v>-205805.99000000022</v>
      </c>
      <c r="I100" s="207"/>
    </row>
    <row r="101" spans="1:9" ht="12.75" customHeight="1" thickBot="1" x14ac:dyDescent="0.3">
      <c r="A101" s="1023"/>
      <c r="B101" s="1024"/>
      <c r="C101" s="1024"/>
      <c r="D101" s="1024"/>
      <c r="E101" s="1024"/>
      <c r="F101" s="1025"/>
    </row>
    <row r="102" spans="1:9" ht="12.75" customHeight="1" x14ac:dyDescent="0.25">
      <c r="A102" s="205" t="s">
        <v>953</v>
      </c>
      <c r="B102" s="203" t="s">
        <v>954</v>
      </c>
      <c r="C102" s="198">
        <f>SUM(C103:C107)</f>
        <v>150283.62</v>
      </c>
      <c r="D102" s="198">
        <f>SUM(D103:D107)</f>
        <v>96547.75</v>
      </c>
      <c r="E102" s="204">
        <f t="shared" si="5"/>
        <v>-53735.869999999995</v>
      </c>
      <c r="F102" s="198">
        <f>E102</f>
        <v>-53735.869999999995</v>
      </c>
    </row>
    <row r="103" spans="1:9" ht="12.75" customHeight="1" x14ac:dyDescent="0.25">
      <c r="A103" s="180" t="s">
        <v>955</v>
      </c>
      <c r="B103" s="181" t="s">
        <v>956</v>
      </c>
      <c r="C103" s="193">
        <v>0</v>
      </c>
      <c r="D103" s="193">
        <v>0</v>
      </c>
      <c r="E103" s="193">
        <f t="shared" si="5"/>
        <v>0</v>
      </c>
      <c r="F103" s="200">
        <f t="shared" ref="F103:F114" si="7">E103</f>
        <v>0</v>
      </c>
    </row>
    <row r="104" spans="1:9" ht="12.75" customHeight="1" x14ac:dyDescent="0.25">
      <c r="A104" s="180" t="s">
        <v>957</v>
      </c>
      <c r="B104" s="181" t="s">
        <v>958</v>
      </c>
      <c r="C104" s="193">
        <v>0</v>
      </c>
      <c r="D104" s="193">
        <v>0</v>
      </c>
      <c r="E104" s="193">
        <f t="shared" si="5"/>
        <v>0</v>
      </c>
      <c r="F104" s="200">
        <f t="shared" si="7"/>
        <v>0</v>
      </c>
    </row>
    <row r="105" spans="1:9" ht="12.75" customHeight="1" x14ac:dyDescent="0.25">
      <c r="A105" s="180" t="s">
        <v>959</v>
      </c>
      <c r="B105" s="181">
        <v>100</v>
      </c>
      <c r="C105" s="193">
        <v>150283.62</v>
      </c>
      <c r="D105" s="193">
        <v>96547.75</v>
      </c>
      <c r="E105" s="193">
        <f t="shared" si="5"/>
        <v>-53735.869999999995</v>
      </c>
      <c r="F105" s="200">
        <f t="shared" si="7"/>
        <v>-53735.869999999995</v>
      </c>
    </row>
    <row r="106" spans="1:9" ht="12.75" customHeight="1" x14ac:dyDescent="0.25">
      <c r="A106" s="180" t="s">
        <v>960</v>
      </c>
      <c r="B106" s="181">
        <v>101</v>
      </c>
      <c r="C106" s="193">
        <v>0</v>
      </c>
      <c r="D106" s="193">
        <v>0</v>
      </c>
      <c r="E106" s="193">
        <f t="shared" si="5"/>
        <v>0</v>
      </c>
      <c r="F106" s="200">
        <f t="shared" si="7"/>
        <v>0</v>
      </c>
    </row>
    <row r="107" spans="1:9" ht="12.75" customHeight="1" x14ac:dyDescent="0.25">
      <c r="A107" s="180" t="s">
        <v>961</v>
      </c>
      <c r="B107" s="181">
        <v>102</v>
      </c>
      <c r="C107" s="193">
        <v>0</v>
      </c>
      <c r="D107" s="193">
        <v>0</v>
      </c>
      <c r="E107" s="193">
        <f t="shared" si="5"/>
        <v>0</v>
      </c>
      <c r="F107" s="200">
        <f t="shared" si="7"/>
        <v>0</v>
      </c>
    </row>
    <row r="108" spans="1:9" ht="12.75" customHeight="1" x14ac:dyDescent="0.25">
      <c r="A108" s="180" t="s">
        <v>962</v>
      </c>
      <c r="B108" s="181">
        <v>103</v>
      </c>
      <c r="C108" s="192">
        <v>0</v>
      </c>
      <c r="D108" s="193">
        <v>0</v>
      </c>
      <c r="E108" s="193">
        <f t="shared" si="5"/>
        <v>0</v>
      </c>
      <c r="F108" s="191">
        <f t="shared" si="7"/>
        <v>0</v>
      </c>
    </row>
    <row r="109" spans="1:9" ht="12.75" customHeight="1" x14ac:dyDescent="0.25">
      <c r="A109" s="180" t="s">
        <v>963</v>
      </c>
      <c r="B109" s="181">
        <v>104</v>
      </c>
      <c r="C109" s="192">
        <v>2692038.1</v>
      </c>
      <c r="D109" s="193">
        <v>2756664.47</v>
      </c>
      <c r="E109" s="193">
        <f t="shared" si="5"/>
        <v>64626.370000000112</v>
      </c>
      <c r="F109" s="191">
        <f t="shared" si="7"/>
        <v>64626.370000000112</v>
      </c>
    </row>
    <row r="110" spans="1:9" ht="12.75" customHeight="1" x14ac:dyDescent="0.25">
      <c r="A110" s="180" t="s">
        <v>964</v>
      </c>
      <c r="B110" s="181">
        <v>105</v>
      </c>
      <c r="C110" s="192">
        <v>540399.31000000006</v>
      </c>
      <c r="D110" s="193">
        <v>463663.47</v>
      </c>
      <c r="E110" s="193">
        <f t="shared" si="5"/>
        <v>-76735.840000000084</v>
      </c>
      <c r="F110" s="191">
        <f t="shared" si="7"/>
        <v>-76735.840000000084</v>
      </c>
    </row>
    <row r="111" spans="1:9" ht="12.75" customHeight="1" x14ac:dyDescent="0.25">
      <c r="A111" s="180" t="s">
        <v>965</v>
      </c>
      <c r="B111" s="181">
        <v>106</v>
      </c>
      <c r="C111" s="192">
        <v>0</v>
      </c>
      <c r="D111" s="193">
        <v>0</v>
      </c>
      <c r="E111" s="193">
        <f t="shared" si="5"/>
        <v>0</v>
      </c>
      <c r="F111" s="191">
        <f t="shared" si="7"/>
        <v>0</v>
      </c>
    </row>
    <row r="112" spans="1:9" ht="12.75" customHeight="1" x14ac:dyDescent="0.25">
      <c r="A112" s="180" t="s">
        <v>966</v>
      </c>
      <c r="B112" s="181">
        <v>107</v>
      </c>
      <c r="C112" s="192">
        <v>0</v>
      </c>
      <c r="D112" s="193">
        <v>0</v>
      </c>
      <c r="E112" s="193">
        <f t="shared" si="5"/>
        <v>0</v>
      </c>
      <c r="F112" s="191">
        <f t="shared" si="7"/>
        <v>0</v>
      </c>
    </row>
    <row r="113" spans="1:6" ht="12.75" customHeight="1" x14ac:dyDescent="0.25">
      <c r="A113" s="180" t="s">
        <v>967</v>
      </c>
      <c r="B113" s="181">
        <v>108</v>
      </c>
      <c r="C113" s="192">
        <v>0.78</v>
      </c>
      <c r="D113" s="193">
        <v>14018.49</v>
      </c>
      <c r="E113" s="193">
        <f t="shared" si="5"/>
        <v>14017.71</v>
      </c>
      <c r="F113" s="191">
        <f t="shared" si="7"/>
        <v>14017.71</v>
      </c>
    </row>
    <row r="114" spans="1:6" ht="12.75" customHeight="1" thickBot="1" x14ac:dyDescent="0.3">
      <c r="A114" s="184" t="s">
        <v>968</v>
      </c>
      <c r="B114" s="185">
        <v>109</v>
      </c>
      <c r="C114" s="197"/>
      <c r="D114" s="195">
        <v>-14018.49</v>
      </c>
      <c r="E114" s="195">
        <f t="shared" si="5"/>
        <v>-14018.49</v>
      </c>
      <c r="F114" s="199">
        <f t="shared" si="7"/>
        <v>-14018.49</v>
      </c>
    </row>
    <row r="115" spans="1:6" ht="12.75" customHeight="1" thickBot="1" x14ac:dyDescent="0.3">
      <c r="A115" s="176" t="s">
        <v>969</v>
      </c>
      <c r="B115" s="186">
        <v>110</v>
      </c>
      <c r="C115" s="190">
        <f>SUM(C102,C108:C114)</f>
        <v>3382721.81</v>
      </c>
      <c r="D115" s="190">
        <f>SUM(D102,D108:D114)</f>
        <v>3316875.6900000004</v>
      </c>
      <c r="E115" s="196">
        <f t="shared" si="5"/>
        <v>-65846.119999999646</v>
      </c>
      <c r="F115" s="190">
        <f>SUM(F102,F108:F114)</f>
        <v>-65846.119999999966</v>
      </c>
    </row>
    <row r="116" spans="1:6" ht="12.75" customHeight="1" thickBot="1" x14ac:dyDescent="0.3">
      <c r="A116" s="1023"/>
      <c r="B116" s="1024"/>
      <c r="C116" s="1024"/>
      <c r="D116" s="1024"/>
      <c r="E116" s="1024"/>
      <c r="F116" s="1025"/>
    </row>
    <row r="117" spans="1:6" ht="12.75" customHeight="1" x14ac:dyDescent="0.25">
      <c r="A117" s="202" t="s">
        <v>970</v>
      </c>
      <c r="B117" s="203">
        <v>111</v>
      </c>
      <c r="C117" s="198">
        <f>C59+C100+C115</f>
        <v>6360755.4299999997</v>
      </c>
      <c r="D117" s="198">
        <f>D59+D100+D115</f>
        <v>6246159.3200000003</v>
      </c>
      <c r="E117" s="204">
        <f t="shared" si="5"/>
        <v>-114596.1099999994</v>
      </c>
      <c r="F117" s="198">
        <f>F59+F100+F115</f>
        <v>-86194.270000000281</v>
      </c>
    </row>
    <row r="118" spans="1:6" ht="12.75" customHeight="1" thickBot="1" x14ac:dyDescent="0.3">
      <c r="A118" s="187" t="s">
        <v>971</v>
      </c>
      <c r="B118" s="188">
        <v>112</v>
      </c>
      <c r="C118" s="199">
        <v>735589.75</v>
      </c>
      <c r="D118" s="199">
        <f>649917.76-522.28</f>
        <v>649395.48</v>
      </c>
      <c r="E118" s="986">
        <f t="shared" si="5"/>
        <v>-86194.270000000019</v>
      </c>
      <c r="F118" s="987">
        <f>E118</f>
        <v>-86194.270000000019</v>
      </c>
    </row>
  </sheetData>
  <customSheetViews>
    <customSheetView guid="{2AF6EA2A-E5C5-45EB-B6C4-875AD1E4E056}">
      <selection activeCell="A2" sqref="A2"/>
      <pageMargins left="0.70866141732283472" right="0.70866141732283472" top="0.78740157480314965" bottom="0.78740157480314965" header="0.31496062992125984" footer="0.31496062992125984"/>
      <pageSetup paperSize="9" scale="80" orientation="portrait" r:id="rId1"/>
    </customSheetView>
  </customSheetViews>
  <mergeCells count="3">
    <mergeCell ref="A60:F60"/>
    <mergeCell ref="A101:F101"/>
    <mergeCell ref="A116:F116"/>
  </mergeCells>
  <pageMargins left="0.70866141732283472" right="0.70866141732283472" top="0.78740157480314965" bottom="0.78740157480314965" header="0.31496062992125984" footer="0.31496062992125984"/>
  <pageSetup paperSize="9" scale="80" orientation="portrait" r:id="rId2"/>
  <ignoredErrors>
    <ignoredError sqref="B4:B45 B46:B59 B61:B97 B98:B100 B102:B104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7"/>
  <sheetViews>
    <sheetView zoomScale="96" zoomScaleNormal="96" workbookViewId="0">
      <selection activeCell="F20" sqref="F20"/>
    </sheetView>
  </sheetViews>
  <sheetFormatPr defaultRowHeight="12.75" x14ac:dyDescent="0.25"/>
  <cols>
    <col min="1" max="1" width="1.42578125" style="10" customWidth="1"/>
    <col min="2" max="2" width="4.42578125" style="10" customWidth="1"/>
    <col min="3" max="3" width="3.140625" style="10" customWidth="1"/>
    <col min="4" max="5" width="6.140625" style="10" customWidth="1"/>
    <col min="6" max="6" width="43.5703125" style="10" customWidth="1"/>
    <col min="7" max="7" width="5.28515625" style="16" customWidth="1"/>
    <col min="8" max="8" width="14" style="10" bestFit="1" customWidth="1"/>
    <col min="9" max="13" width="11.5703125" style="10" customWidth="1"/>
    <col min="14" max="14" width="2" style="99" customWidth="1"/>
    <col min="15" max="16384" width="9.140625" style="10"/>
  </cols>
  <sheetData>
    <row r="1" spans="1:14" ht="22.5" customHeight="1" x14ac:dyDescent="0.25">
      <c r="A1" s="95" t="s">
        <v>987</v>
      </c>
      <c r="B1" s="96"/>
      <c r="C1" s="96"/>
      <c r="D1" s="96"/>
      <c r="E1" s="96"/>
      <c r="F1" s="97"/>
      <c r="G1" s="98"/>
      <c r="H1" s="96"/>
      <c r="I1" s="96"/>
      <c r="J1" s="96"/>
      <c r="K1" s="96"/>
      <c r="L1" s="96"/>
      <c r="M1" s="96"/>
    </row>
    <row r="2" spans="1:14" ht="16.5" thickBot="1" x14ac:dyDescent="0.3">
      <c r="A2" s="95"/>
      <c r="B2" s="96"/>
      <c r="C2" s="96"/>
      <c r="D2" s="96"/>
      <c r="E2" s="96"/>
      <c r="F2" s="97"/>
      <c r="G2" s="98"/>
      <c r="H2" s="96"/>
      <c r="I2" s="96"/>
      <c r="J2" s="96"/>
      <c r="K2" s="96"/>
      <c r="L2" s="96"/>
      <c r="M2" s="98" t="s">
        <v>506</v>
      </c>
      <c r="N2" s="100"/>
    </row>
    <row r="3" spans="1:14" ht="14.25" customHeight="1" x14ac:dyDescent="0.25">
      <c r="A3" s="1033" t="s">
        <v>698</v>
      </c>
      <c r="B3" s="1034"/>
      <c r="C3" s="1034"/>
      <c r="D3" s="1034"/>
      <c r="E3" s="1034"/>
      <c r="F3" s="1035"/>
      <c r="G3" s="1042" t="s">
        <v>479</v>
      </c>
      <c r="H3" s="1026" t="s">
        <v>699</v>
      </c>
      <c r="I3" s="1045"/>
      <c r="J3" s="1026" t="s">
        <v>700</v>
      </c>
      <c r="K3" s="1045"/>
      <c r="L3" s="1026" t="s">
        <v>701</v>
      </c>
      <c r="M3" s="1027"/>
      <c r="N3" s="101"/>
    </row>
    <row r="4" spans="1:14" ht="13.5" customHeight="1" x14ac:dyDescent="0.25">
      <c r="A4" s="1036"/>
      <c r="B4" s="1037"/>
      <c r="C4" s="1037"/>
      <c r="D4" s="1037"/>
      <c r="E4" s="1037"/>
      <c r="F4" s="1038"/>
      <c r="G4" s="1043"/>
      <c r="H4" s="161" t="s">
        <v>702</v>
      </c>
      <c r="I4" s="159" t="s">
        <v>480</v>
      </c>
      <c r="J4" s="161" t="s">
        <v>633</v>
      </c>
      <c r="K4" s="159" t="s">
        <v>480</v>
      </c>
      <c r="L4" s="161" t="s">
        <v>633</v>
      </c>
      <c r="M4" s="160" t="s">
        <v>480</v>
      </c>
      <c r="N4" s="102"/>
    </row>
    <row r="5" spans="1:14" ht="11.25" customHeight="1" thickBot="1" x14ac:dyDescent="0.3">
      <c r="A5" s="1039"/>
      <c r="B5" s="1040"/>
      <c r="C5" s="1040"/>
      <c r="D5" s="1040"/>
      <c r="E5" s="1040"/>
      <c r="F5" s="1041"/>
      <c r="G5" s="1044"/>
      <c r="H5" s="156">
        <v>1</v>
      </c>
      <c r="I5" s="157">
        <v>2</v>
      </c>
      <c r="J5" s="156">
        <v>3</v>
      </c>
      <c r="K5" s="157">
        <v>4</v>
      </c>
      <c r="L5" s="156">
        <v>5</v>
      </c>
      <c r="M5" s="158">
        <v>6</v>
      </c>
      <c r="N5" s="103"/>
    </row>
    <row r="6" spans="1:14" ht="12.75" customHeight="1" x14ac:dyDescent="0.25">
      <c r="A6" s="1030" t="s">
        <v>745</v>
      </c>
      <c r="B6" s="1031"/>
      <c r="C6" s="1031"/>
      <c r="D6" s="1031"/>
      <c r="E6" s="1031"/>
      <c r="F6" s="1032"/>
      <c r="G6" s="143">
        <v>1</v>
      </c>
      <c r="H6" s="609">
        <f>+H7+H32</f>
        <v>1076110.26</v>
      </c>
      <c r="I6" s="610">
        <f t="shared" ref="I6:M6" si="0">+I7+I32</f>
        <v>1065666.4400000002</v>
      </c>
      <c r="J6" s="609">
        <f t="shared" si="0"/>
        <v>123671.36000000002</v>
      </c>
      <c r="K6" s="611">
        <f t="shared" si="0"/>
        <v>124916.34000000001</v>
      </c>
      <c r="L6" s="609">
        <f t="shared" si="0"/>
        <v>1199781.6200000001</v>
      </c>
      <c r="M6" s="611">
        <f t="shared" si="0"/>
        <v>1190582.78</v>
      </c>
      <c r="N6" s="102"/>
    </row>
    <row r="7" spans="1:14" ht="12.75" customHeight="1" x14ac:dyDescent="0.25">
      <c r="A7" s="104"/>
      <c r="B7" s="1028" t="s">
        <v>746</v>
      </c>
      <c r="C7" s="1028"/>
      <c r="D7" s="1028"/>
      <c r="E7" s="1028"/>
      <c r="F7" s="1029"/>
      <c r="G7" s="145">
        <f>G6+1</f>
        <v>2</v>
      </c>
      <c r="H7" s="612">
        <f>+H8+H18+H25</f>
        <v>1053344.3</v>
      </c>
      <c r="I7" s="613">
        <f t="shared" ref="I7:M7" si="1">+I8+I18+I25</f>
        <v>1042900.4800000001</v>
      </c>
      <c r="J7" s="612">
        <f t="shared" si="1"/>
        <v>119967.29000000001</v>
      </c>
      <c r="K7" s="614">
        <f t="shared" si="1"/>
        <v>121212.27</v>
      </c>
      <c r="L7" s="612">
        <f t="shared" si="1"/>
        <v>1173311.5900000001</v>
      </c>
      <c r="M7" s="614">
        <f t="shared" si="1"/>
        <v>1164112.75</v>
      </c>
      <c r="N7" s="102"/>
    </row>
    <row r="8" spans="1:14" ht="12.75" customHeight="1" x14ac:dyDescent="0.25">
      <c r="A8" s="105"/>
      <c r="B8" s="106"/>
      <c r="C8" s="107" t="s">
        <v>703</v>
      </c>
      <c r="D8" s="108" t="s">
        <v>747</v>
      </c>
      <c r="E8" s="106"/>
      <c r="F8" s="109"/>
      <c r="G8" s="146">
        <f t="shared" ref="G8:G34" si="2">G7+1</f>
        <v>3</v>
      </c>
      <c r="H8" s="615">
        <f t="shared" ref="H8:M8" si="3">+H9+H12</f>
        <v>933400.1100000001</v>
      </c>
      <c r="I8" s="616">
        <f t="shared" si="3"/>
        <v>923338.97000000009</v>
      </c>
      <c r="J8" s="615">
        <f t="shared" si="3"/>
        <v>110580.6</v>
      </c>
      <c r="K8" s="616">
        <f t="shared" si="3"/>
        <v>103202.16</v>
      </c>
      <c r="L8" s="615">
        <f t="shared" si="3"/>
        <v>1043980.7100000001</v>
      </c>
      <c r="M8" s="616">
        <f t="shared" si="3"/>
        <v>1026541.1300000001</v>
      </c>
      <c r="N8" s="102"/>
    </row>
    <row r="9" spans="1:14" ht="12.75" customHeight="1" x14ac:dyDescent="0.25">
      <c r="A9" s="110"/>
      <c r="B9" s="111"/>
      <c r="C9" s="111"/>
      <c r="D9" s="111" t="s">
        <v>481</v>
      </c>
      <c r="E9" s="111" t="s">
        <v>789</v>
      </c>
      <c r="F9" s="112"/>
      <c r="G9" s="141">
        <f t="shared" si="2"/>
        <v>4</v>
      </c>
      <c r="H9" s="617">
        <f t="shared" ref="H9:M9" si="4">+H10+H11</f>
        <v>59247.01</v>
      </c>
      <c r="I9" s="619">
        <f t="shared" si="4"/>
        <v>49435.03</v>
      </c>
      <c r="J9" s="617">
        <f t="shared" si="4"/>
        <v>52350.740000000005</v>
      </c>
      <c r="K9" s="619">
        <f t="shared" si="4"/>
        <v>45093.98000000001</v>
      </c>
      <c r="L9" s="617">
        <f t="shared" si="4"/>
        <v>111597.75</v>
      </c>
      <c r="M9" s="619">
        <f t="shared" si="4"/>
        <v>94529.010000000009</v>
      </c>
      <c r="N9" s="102"/>
    </row>
    <row r="10" spans="1:14" ht="12.75" customHeight="1" x14ac:dyDescent="0.25">
      <c r="A10" s="162"/>
      <c r="B10" s="120"/>
      <c r="C10" s="120"/>
      <c r="D10" s="120"/>
      <c r="E10" s="120" t="s">
        <v>703</v>
      </c>
      <c r="F10" s="120" t="s">
        <v>705</v>
      </c>
      <c r="G10" s="118">
        <f t="shared" si="2"/>
        <v>5</v>
      </c>
      <c r="H10" s="620">
        <f>'5.d'!G7</f>
        <v>47067.270000000004</v>
      </c>
      <c r="I10" s="622">
        <f>'5.d'!H7</f>
        <v>41760.75</v>
      </c>
      <c r="J10" s="620">
        <f>'5.d'!I7</f>
        <v>141.94999999999999</v>
      </c>
      <c r="K10" s="622">
        <f>'5.d'!J7</f>
        <v>51.949999999999989</v>
      </c>
      <c r="L10" s="620">
        <f>+H10+J10</f>
        <v>47209.22</v>
      </c>
      <c r="M10" s="622">
        <f>+I10+K10</f>
        <v>41812.699999999997</v>
      </c>
      <c r="N10" s="119"/>
    </row>
    <row r="11" spans="1:14" ht="12.75" customHeight="1" x14ac:dyDescent="0.25">
      <c r="A11" s="162"/>
      <c r="B11" s="120"/>
      <c r="C11" s="120"/>
      <c r="D11" s="120"/>
      <c r="E11" s="96"/>
      <c r="F11" s="120" t="s">
        <v>706</v>
      </c>
      <c r="G11" s="118">
        <f t="shared" si="2"/>
        <v>6</v>
      </c>
      <c r="H11" s="620">
        <f>'5.d'!G13</f>
        <v>12179.74</v>
      </c>
      <c r="I11" s="622">
        <f>'5.d'!H13</f>
        <v>7674.2799999999988</v>
      </c>
      <c r="J11" s="620">
        <f>'5.d'!I13</f>
        <v>52208.790000000008</v>
      </c>
      <c r="K11" s="622">
        <f>'5.d'!J13</f>
        <v>45042.030000000013</v>
      </c>
      <c r="L11" s="620">
        <f>+H11+J11</f>
        <v>64388.530000000006</v>
      </c>
      <c r="M11" s="622">
        <f>+I11+K11</f>
        <v>52716.310000000012</v>
      </c>
      <c r="N11" s="119"/>
    </row>
    <row r="12" spans="1:14" ht="12.75" customHeight="1" x14ac:dyDescent="0.25">
      <c r="A12" s="110"/>
      <c r="B12" s="111"/>
      <c r="C12" s="111"/>
      <c r="D12" s="111"/>
      <c r="E12" s="111" t="s">
        <v>748</v>
      </c>
      <c r="F12" s="112"/>
      <c r="G12" s="141">
        <f>G11+1</f>
        <v>7</v>
      </c>
      <c r="H12" s="617">
        <f t="shared" ref="H12:M12" si="5">+H13+H17</f>
        <v>874153.10000000009</v>
      </c>
      <c r="I12" s="619">
        <f t="shared" si="5"/>
        <v>873903.94000000006</v>
      </c>
      <c r="J12" s="617">
        <f t="shared" si="5"/>
        <v>58229.86</v>
      </c>
      <c r="K12" s="619">
        <f t="shared" si="5"/>
        <v>58108.18</v>
      </c>
      <c r="L12" s="617">
        <f t="shared" si="5"/>
        <v>932382.96000000008</v>
      </c>
      <c r="M12" s="619">
        <f t="shared" si="5"/>
        <v>932012.12000000011</v>
      </c>
      <c r="N12" s="102"/>
    </row>
    <row r="13" spans="1:14" s="113" customFormat="1" ht="12.75" customHeight="1" x14ac:dyDescent="0.25">
      <c r="A13" s="163"/>
      <c r="B13" s="120"/>
      <c r="C13" s="120"/>
      <c r="D13" s="120"/>
      <c r="E13" s="120" t="s">
        <v>703</v>
      </c>
      <c r="F13" s="120" t="s">
        <v>749</v>
      </c>
      <c r="G13" s="144">
        <f t="shared" si="2"/>
        <v>8</v>
      </c>
      <c r="H13" s="620">
        <f t="shared" ref="H13:M13" si="6">+H14+H15+H16</f>
        <v>610884.91</v>
      </c>
      <c r="I13" s="622">
        <f t="shared" si="6"/>
        <v>610812.55000000005</v>
      </c>
      <c r="J13" s="620">
        <f t="shared" si="6"/>
        <v>47533.04</v>
      </c>
      <c r="K13" s="622">
        <f t="shared" si="6"/>
        <v>47533.04</v>
      </c>
      <c r="L13" s="620">
        <f t="shared" si="6"/>
        <v>658417.95000000007</v>
      </c>
      <c r="M13" s="622">
        <f t="shared" si="6"/>
        <v>658345.59000000008</v>
      </c>
      <c r="N13" s="119"/>
    </row>
    <row r="14" spans="1:14" s="113" customFormat="1" ht="12.75" customHeight="1" x14ac:dyDescent="0.25">
      <c r="A14" s="163"/>
      <c r="B14" s="120"/>
      <c r="C14" s="120"/>
      <c r="D14" s="120"/>
      <c r="E14" s="96"/>
      <c r="F14" s="120" t="s">
        <v>743</v>
      </c>
      <c r="G14" s="144">
        <f t="shared" si="2"/>
        <v>9</v>
      </c>
      <c r="H14" s="620">
        <f>'5.a'!D8</f>
        <v>595487.67000000004</v>
      </c>
      <c r="I14" s="622">
        <f>'5.a'!E8</f>
        <v>595487.67000000004</v>
      </c>
      <c r="J14" s="620">
        <f>'5.a'!F8</f>
        <v>11357</v>
      </c>
      <c r="K14" s="622">
        <f>'5.a'!G8</f>
        <v>11357</v>
      </c>
      <c r="L14" s="620">
        <f t="shared" ref="L14:M17" si="7">+H14+J14</f>
        <v>606844.67000000004</v>
      </c>
      <c r="M14" s="622">
        <f t="shared" si="7"/>
        <v>606844.67000000004</v>
      </c>
      <c r="N14" s="119"/>
    </row>
    <row r="15" spans="1:14" s="113" customFormat="1" ht="12.75" customHeight="1" x14ac:dyDescent="0.25">
      <c r="A15" s="164"/>
      <c r="B15" s="120"/>
      <c r="C15" s="120"/>
      <c r="D15" s="120"/>
      <c r="E15" s="120"/>
      <c r="F15" s="120" t="s">
        <v>742</v>
      </c>
      <c r="G15" s="144">
        <f t="shared" si="2"/>
        <v>10</v>
      </c>
      <c r="H15" s="620">
        <f>'5.c'!D12</f>
        <v>5517.97</v>
      </c>
      <c r="I15" s="622">
        <f>'5.c'!E12</f>
        <v>5517.97</v>
      </c>
      <c r="J15" s="620">
        <f>'5.c'!F12</f>
        <v>34646.04</v>
      </c>
      <c r="K15" s="622">
        <f>'5.c'!G12</f>
        <v>34646.04</v>
      </c>
      <c r="L15" s="620">
        <f t="shared" si="7"/>
        <v>40164.01</v>
      </c>
      <c r="M15" s="622">
        <f t="shared" si="7"/>
        <v>40164.01</v>
      </c>
      <c r="N15" s="119"/>
    </row>
    <row r="16" spans="1:14" s="113" customFormat="1" ht="12.75" customHeight="1" x14ac:dyDescent="0.25">
      <c r="A16" s="163"/>
      <c r="B16" s="120"/>
      <c r="C16" s="120"/>
      <c r="D16" s="120"/>
      <c r="E16" s="96"/>
      <c r="F16" s="120" t="s">
        <v>744</v>
      </c>
      <c r="G16" s="144">
        <f t="shared" si="2"/>
        <v>11</v>
      </c>
      <c r="H16" s="620">
        <f>'5.a'!D17</f>
        <v>9879.27</v>
      </c>
      <c r="I16" s="622">
        <f>'5.a'!E17</f>
        <v>9806.91</v>
      </c>
      <c r="J16" s="620">
        <f>'5.a'!F17</f>
        <v>1530</v>
      </c>
      <c r="K16" s="622">
        <f>'5.a'!G17</f>
        <v>1530</v>
      </c>
      <c r="L16" s="620">
        <f t="shared" si="7"/>
        <v>11409.27</v>
      </c>
      <c r="M16" s="622">
        <f t="shared" si="7"/>
        <v>11336.91</v>
      </c>
      <c r="N16" s="119"/>
    </row>
    <row r="17" spans="1:14" s="113" customFormat="1" ht="12.75" customHeight="1" x14ac:dyDescent="0.25">
      <c r="A17" s="165"/>
      <c r="B17" s="120"/>
      <c r="C17" s="120"/>
      <c r="D17" s="120"/>
      <c r="E17" s="120"/>
      <c r="F17" s="120" t="s">
        <v>706</v>
      </c>
      <c r="G17" s="144">
        <f t="shared" si="2"/>
        <v>12</v>
      </c>
      <c r="H17" s="620">
        <f>'5.b'!C7</f>
        <v>263268.19</v>
      </c>
      <c r="I17" s="622">
        <f>'5.b'!D7</f>
        <v>263091.39</v>
      </c>
      <c r="J17" s="620">
        <f>'5.b'!E7</f>
        <v>10696.82</v>
      </c>
      <c r="K17" s="622">
        <f>'5.b'!F7</f>
        <v>10575.14</v>
      </c>
      <c r="L17" s="620">
        <f t="shared" si="7"/>
        <v>273965.01</v>
      </c>
      <c r="M17" s="622">
        <f t="shared" si="7"/>
        <v>273666.53000000003</v>
      </c>
      <c r="N17" s="119"/>
    </row>
    <row r="18" spans="1:14" ht="12.75" customHeight="1" x14ac:dyDescent="0.25">
      <c r="A18" s="105"/>
      <c r="B18" s="106"/>
      <c r="C18" s="107"/>
      <c r="D18" s="108" t="s">
        <v>750</v>
      </c>
      <c r="E18" s="106"/>
      <c r="F18" s="109"/>
      <c r="G18" s="146">
        <f t="shared" si="2"/>
        <v>13</v>
      </c>
      <c r="H18" s="615">
        <f t="shared" ref="H18:M18" si="8">+H19+H22</f>
        <v>116994.05</v>
      </c>
      <c r="I18" s="616">
        <f t="shared" si="8"/>
        <v>116611.37000000001</v>
      </c>
      <c r="J18" s="615">
        <f t="shared" si="8"/>
        <v>9386.6899999999987</v>
      </c>
      <c r="K18" s="616">
        <f t="shared" si="8"/>
        <v>18010.11</v>
      </c>
      <c r="L18" s="615">
        <f t="shared" si="8"/>
        <v>126380.73999999999</v>
      </c>
      <c r="M18" s="616">
        <f t="shared" si="8"/>
        <v>134621.48000000001</v>
      </c>
      <c r="N18" s="102"/>
    </row>
    <row r="19" spans="1:14" ht="12.75" customHeight="1" x14ac:dyDescent="0.25">
      <c r="A19" s="110"/>
      <c r="B19" s="111"/>
      <c r="C19" s="111"/>
      <c r="D19" s="111" t="s">
        <v>481</v>
      </c>
      <c r="E19" s="111" t="s">
        <v>751</v>
      </c>
      <c r="F19" s="112"/>
      <c r="G19" s="141">
        <f t="shared" si="2"/>
        <v>14</v>
      </c>
      <c r="H19" s="617">
        <f t="shared" ref="H19:M19" si="9">+H20+H21</f>
        <v>2085.5500000000002</v>
      </c>
      <c r="I19" s="619">
        <f t="shared" si="9"/>
        <v>2085.5500000000002</v>
      </c>
      <c r="J19" s="617">
        <f t="shared" si="9"/>
        <v>9386.6899999999987</v>
      </c>
      <c r="K19" s="619">
        <f t="shared" si="9"/>
        <v>18010.11</v>
      </c>
      <c r="L19" s="617">
        <f t="shared" si="9"/>
        <v>11472.239999999998</v>
      </c>
      <c r="M19" s="619">
        <f t="shared" si="9"/>
        <v>20095.66</v>
      </c>
      <c r="N19" s="102"/>
    </row>
    <row r="20" spans="1:14" ht="12.75" customHeight="1" x14ac:dyDescent="0.25">
      <c r="A20" s="162"/>
      <c r="B20" s="120"/>
      <c r="C20" s="120"/>
      <c r="D20" s="120"/>
      <c r="E20" s="120" t="s">
        <v>703</v>
      </c>
      <c r="F20" s="120" t="s">
        <v>1262</v>
      </c>
      <c r="G20" s="144">
        <f t="shared" si="2"/>
        <v>15</v>
      </c>
      <c r="H20" s="620">
        <f>'5.d'!G20</f>
        <v>2085.5500000000002</v>
      </c>
      <c r="I20" s="622">
        <f>'5.d'!H20</f>
        <v>2085.5500000000002</v>
      </c>
      <c r="J20" s="621">
        <f>'5.d'!I20</f>
        <v>9386.6899999999987</v>
      </c>
      <c r="K20" s="622">
        <f>'5.d'!J20</f>
        <v>18010.11</v>
      </c>
      <c r="L20" s="620">
        <f>+H20+J20</f>
        <v>11472.239999999998</v>
      </c>
      <c r="M20" s="622">
        <f>+I20+K20</f>
        <v>20095.66</v>
      </c>
      <c r="N20" s="119"/>
    </row>
    <row r="21" spans="1:14" ht="12.75" customHeight="1" x14ac:dyDescent="0.25">
      <c r="A21" s="162"/>
      <c r="B21" s="120"/>
      <c r="C21" s="120"/>
      <c r="D21" s="120"/>
      <c r="E21" s="96"/>
      <c r="F21" s="120" t="s">
        <v>706</v>
      </c>
      <c r="G21" s="144">
        <f t="shared" si="2"/>
        <v>16</v>
      </c>
      <c r="H21" s="620">
        <v>0</v>
      </c>
      <c r="I21" s="622">
        <v>0</v>
      </c>
      <c r="J21" s="621">
        <v>0</v>
      </c>
      <c r="K21" s="622">
        <v>0</v>
      </c>
      <c r="L21" s="620">
        <f>+H21+J21</f>
        <v>0</v>
      </c>
      <c r="M21" s="622">
        <f>+I21+K21</f>
        <v>0</v>
      </c>
      <c r="N21" s="119"/>
    </row>
    <row r="22" spans="1:14" ht="12.75" customHeight="1" x14ac:dyDescent="0.25">
      <c r="A22" s="110"/>
      <c r="B22" s="111"/>
      <c r="C22" s="111"/>
      <c r="D22" s="111"/>
      <c r="E22" s="111" t="s">
        <v>752</v>
      </c>
      <c r="F22" s="112"/>
      <c r="G22" s="141">
        <f>G21+1</f>
        <v>17</v>
      </c>
      <c r="H22" s="617">
        <f t="shared" ref="H22:M22" si="10">+H23+H24</f>
        <v>114908.5</v>
      </c>
      <c r="I22" s="619">
        <f t="shared" si="10"/>
        <v>114525.82</v>
      </c>
      <c r="J22" s="617">
        <f t="shared" si="10"/>
        <v>0</v>
      </c>
      <c r="K22" s="619">
        <f t="shared" si="10"/>
        <v>0</v>
      </c>
      <c r="L22" s="617">
        <f t="shared" si="10"/>
        <v>114908.5</v>
      </c>
      <c r="M22" s="619">
        <f t="shared" si="10"/>
        <v>114525.82</v>
      </c>
      <c r="N22" s="102"/>
    </row>
    <row r="23" spans="1:14" ht="12.75" customHeight="1" x14ac:dyDescent="0.25">
      <c r="A23" s="163"/>
      <c r="B23" s="120"/>
      <c r="C23" s="120"/>
      <c r="D23" s="120"/>
      <c r="E23" s="120" t="s">
        <v>703</v>
      </c>
      <c r="F23" s="120" t="s">
        <v>705</v>
      </c>
      <c r="G23" s="144">
        <f t="shared" si="2"/>
        <v>18</v>
      </c>
      <c r="H23" s="620">
        <f>'5.a'!D25</f>
        <v>1078.1999999999998</v>
      </c>
      <c r="I23" s="622">
        <f>'5.a'!E25</f>
        <v>1078.1999999999998</v>
      </c>
      <c r="J23" s="621">
        <f>'5.a'!F25</f>
        <v>0</v>
      </c>
      <c r="K23" s="622">
        <f>'5.a'!G25</f>
        <v>0</v>
      </c>
      <c r="L23" s="620">
        <f>+H23+J23</f>
        <v>1078.1999999999998</v>
      </c>
      <c r="M23" s="622">
        <f>+I23+K23</f>
        <v>1078.1999999999998</v>
      </c>
      <c r="N23" s="119"/>
    </row>
    <row r="24" spans="1:14" ht="12.75" customHeight="1" x14ac:dyDescent="0.25">
      <c r="A24" s="165"/>
      <c r="B24" s="120"/>
      <c r="C24" s="120"/>
      <c r="D24" s="120"/>
      <c r="E24" s="96"/>
      <c r="F24" s="120" t="s">
        <v>706</v>
      </c>
      <c r="G24" s="144">
        <f t="shared" si="2"/>
        <v>19</v>
      </c>
      <c r="H24" s="620">
        <f>'5.b'!C21</f>
        <v>113830.3</v>
      </c>
      <c r="I24" s="622">
        <f>'5.b'!D21</f>
        <v>113447.62000000001</v>
      </c>
      <c r="J24" s="621">
        <f>'5.b'!E21</f>
        <v>0</v>
      </c>
      <c r="K24" s="622">
        <f>'5.b'!F21</f>
        <v>0</v>
      </c>
      <c r="L24" s="620">
        <f>+H24+J24</f>
        <v>113830.3</v>
      </c>
      <c r="M24" s="622">
        <f>+I24+K24</f>
        <v>113447.62000000001</v>
      </c>
      <c r="N24" s="119"/>
    </row>
    <row r="25" spans="1:14" ht="12.75" customHeight="1" x14ac:dyDescent="0.25">
      <c r="A25" s="105"/>
      <c r="B25" s="106"/>
      <c r="C25" s="107"/>
      <c r="D25" s="108" t="s">
        <v>753</v>
      </c>
      <c r="E25" s="106"/>
      <c r="F25" s="109"/>
      <c r="G25" s="146">
        <f t="shared" si="2"/>
        <v>20</v>
      </c>
      <c r="H25" s="615">
        <f t="shared" ref="H25:M25" si="11">+H26+H29</f>
        <v>2950.14</v>
      </c>
      <c r="I25" s="616">
        <f t="shared" si="11"/>
        <v>2950.14</v>
      </c>
      <c r="J25" s="615">
        <f t="shared" si="11"/>
        <v>0</v>
      </c>
      <c r="K25" s="616">
        <f t="shared" si="11"/>
        <v>0</v>
      </c>
      <c r="L25" s="615">
        <f t="shared" si="11"/>
        <v>2950.14</v>
      </c>
      <c r="M25" s="616">
        <f t="shared" si="11"/>
        <v>2950.14</v>
      </c>
      <c r="N25" s="102"/>
    </row>
    <row r="26" spans="1:14" ht="12.75" customHeight="1" x14ac:dyDescent="0.25">
      <c r="A26" s="110"/>
      <c r="B26" s="111"/>
      <c r="C26" s="111"/>
      <c r="D26" s="111" t="s">
        <v>481</v>
      </c>
      <c r="E26" s="111" t="s">
        <v>754</v>
      </c>
      <c r="F26" s="112"/>
      <c r="G26" s="141">
        <f t="shared" si="2"/>
        <v>21</v>
      </c>
      <c r="H26" s="617">
        <f t="shared" ref="H26:M26" si="12">+H27+H28</f>
        <v>0</v>
      </c>
      <c r="I26" s="619">
        <f t="shared" si="12"/>
        <v>0</v>
      </c>
      <c r="J26" s="617">
        <f t="shared" si="12"/>
        <v>0</v>
      </c>
      <c r="K26" s="619">
        <f t="shared" si="12"/>
        <v>0</v>
      </c>
      <c r="L26" s="617">
        <f t="shared" si="12"/>
        <v>0</v>
      </c>
      <c r="M26" s="619">
        <f t="shared" si="12"/>
        <v>0</v>
      </c>
      <c r="N26" s="102"/>
    </row>
    <row r="27" spans="1:14" ht="12.75" customHeight="1" x14ac:dyDescent="0.25">
      <c r="A27" s="162"/>
      <c r="B27" s="120"/>
      <c r="C27" s="120"/>
      <c r="D27" s="120"/>
      <c r="E27" s="120" t="s">
        <v>703</v>
      </c>
      <c r="F27" s="120" t="s">
        <v>705</v>
      </c>
      <c r="G27" s="144">
        <f t="shared" si="2"/>
        <v>22</v>
      </c>
      <c r="H27" s="620">
        <f>'5.d'!G25</f>
        <v>0</v>
      </c>
      <c r="I27" s="622">
        <f>'5.d'!H25</f>
        <v>0</v>
      </c>
      <c r="J27" s="621">
        <v>0</v>
      </c>
      <c r="K27" s="622">
        <v>0</v>
      </c>
      <c r="L27" s="620">
        <f>+H27+J27</f>
        <v>0</v>
      </c>
      <c r="M27" s="622">
        <f>+I27+K27</f>
        <v>0</v>
      </c>
      <c r="N27" s="119"/>
    </row>
    <row r="28" spans="1:14" ht="12.75" customHeight="1" x14ac:dyDescent="0.25">
      <c r="A28" s="162"/>
      <c r="B28" s="120"/>
      <c r="C28" s="120"/>
      <c r="D28" s="120"/>
      <c r="E28" s="96"/>
      <c r="F28" s="120" t="s">
        <v>706</v>
      </c>
      <c r="G28" s="144">
        <f t="shared" si="2"/>
        <v>23</v>
      </c>
      <c r="H28" s="620">
        <v>0</v>
      </c>
      <c r="I28" s="622">
        <v>0</v>
      </c>
      <c r="J28" s="621">
        <v>0</v>
      </c>
      <c r="K28" s="622">
        <v>0</v>
      </c>
      <c r="L28" s="620">
        <f>+H28+J28</f>
        <v>0</v>
      </c>
      <c r="M28" s="622">
        <f>+I28+K28</f>
        <v>0</v>
      </c>
      <c r="N28" s="119"/>
    </row>
    <row r="29" spans="1:14" ht="13.5" customHeight="1" x14ac:dyDescent="0.25">
      <c r="A29" s="110"/>
      <c r="B29" s="111"/>
      <c r="C29" s="111"/>
      <c r="D29" s="111"/>
      <c r="E29" s="111" t="s">
        <v>796</v>
      </c>
      <c r="F29" s="112"/>
      <c r="G29" s="141">
        <f t="shared" si="2"/>
        <v>24</v>
      </c>
      <c r="H29" s="617">
        <f t="shared" ref="H29:M29" si="13">+H30+H31</f>
        <v>2950.14</v>
      </c>
      <c r="I29" s="619">
        <f t="shared" si="13"/>
        <v>2950.14</v>
      </c>
      <c r="J29" s="617">
        <f t="shared" si="13"/>
        <v>0</v>
      </c>
      <c r="K29" s="619">
        <f t="shared" si="13"/>
        <v>0</v>
      </c>
      <c r="L29" s="617">
        <f t="shared" si="13"/>
        <v>2950.14</v>
      </c>
      <c r="M29" s="619">
        <f t="shared" si="13"/>
        <v>2950.14</v>
      </c>
      <c r="N29" s="119"/>
    </row>
    <row r="30" spans="1:14" ht="13.5" customHeight="1" x14ac:dyDescent="0.25">
      <c r="A30" s="163"/>
      <c r="B30" s="120"/>
      <c r="C30" s="120"/>
      <c r="D30" s="120"/>
      <c r="E30" s="120" t="s">
        <v>703</v>
      </c>
      <c r="F30" s="120" t="s">
        <v>705</v>
      </c>
      <c r="G30" s="144">
        <f t="shared" si="2"/>
        <v>25</v>
      </c>
      <c r="H30" s="620">
        <f>'5.a'!D29</f>
        <v>2892.83</v>
      </c>
      <c r="I30" s="622">
        <f>'5.a'!E29</f>
        <v>2892.83</v>
      </c>
      <c r="J30" s="621">
        <f>'5.a'!F29</f>
        <v>0</v>
      </c>
      <c r="K30" s="622">
        <f>'5.a'!G29</f>
        <v>0</v>
      </c>
      <c r="L30" s="620">
        <f>+H30+J30</f>
        <v>2892.83</v>
      </c>
      <c r="M30" s="622">
        <f>+I30+K30</f>
        <v>2892.83</v>
      </c>
      <c r="N30" s="119"/>
    </row>
    <row r="31" spans="1:14" ht="13.5" customHeight="1" x14ac:dyDescent="0.25">
      <c r="A31" s="165"/>
      <c r="B31" s="120"/>
      <c r="C31" s="120"/>
      <c r="D31" s="120"/>
      <c r="E31" s="96"/>
      <c r="F31" s="120" t="s">
        <v>706</v>
      </c>
      <c r="G31" s="144">
        <f t="shared" si="2"/>
        <v>26</v>
      </c>
      <c r="H31" s="620">
        <f>'5.b'!C27</f>
        <v>57.31</v>
      </c>
      <c r="I31" s="622">
        <f>'5.b'!D27</f>
        <v>57.31</v>
      </c>
      <c r="J31" s="621">
        <f>'5.b'!E27</f>
        <v>0</v>
      </c>
      <c r="K31" s="622">
        <f>'5.b'!F27</f>
        <v>0</v>
      </c>
      <c r="L31" s="620">
        <f>+H31+J31</f>
        <v>57.31</v>
      </c>
      <c r="M31" s="622">
        <f>+I31+K31</f>
        <v>57.31</v>
      </c>
      <c r="N31" s="119"/>
    </row>
    <row r="32" spans="1:14" ht="12.75" customHeight="1" x14ac:dyDescent="0.25">
      <c r="A32" s="104"/>
      <c r="B32" s="1028" t="s">
        <v>755</v>
      </c>
      <c r="C32" s="1028"/>
      <c r="D32" s="1028" t="s">
        <v>631</v>
      </c>
      <c r="E32" s="1028" t="s">
        <v>704</v>
      </c>
      <c r="F32" s="1029"/>
      <c r="G32" s="145">
        <f>G31+1</f>
        <v>27</v>
      </c>
      <c r="H32" s="612">
        <f t="shared" ref="H32:M32" si="14">+H33+H34</f>
        <v>22765.960000000003</v>
      </c>
      <c r="I32" s="614">
        <f t="shared" si="14"/>
        <v>22765.960000000003</v>
      </c>
      <c r="J32" s="612">
        <f t="shared" si="14"/>
        <v>3704.07</v>
      </c>
      <c r="K32" s="614">
        <f t="shared" si="14"/>
        <v>3704.07</v>
      </c>
      <c r="L32" s="612">
        <f t="shared" si="14"/>
        <v>26470.030000000006</v>
      </c>
      <c r="M32" s="614">
        <f t="shared" si="14"/>
        <v>26470.030000000006</v>
      </c>
      <c r="N32" s="102"/>
    </row>
    <row r="33" spans="1:14" s="113" customFormat="1" ht="12.75" customHeight="1" x14ac:dyDescent="0.25">
      <c r="A33" s="163"/>
      <c r="B33" s="115"/>
      <c r="C33" s="115"/>
      <c r="D33" s="115"/>
      <c r="E33" s="116" t="s">
        <v>705</v>
      </c>
      <c r="F33" s="117"/>
      <c r="G33" s="144">
        <f>G32+1</f>
        <v>28</v>
      </c>
      <c r="H33" s="620">
        <f>'5.a'!D37+'5.d'!G30</f>
        <v>9162.3700000000008</v>
      </c>
      <c r="I33" s="622">
        <f>'5.a'!E37+'5.d'!H30</f>
        <v>9162.3700000000008</v>
      </c>
      <c r="J33" s="621">
        <f>'5.a'!F37+'5.d'!I30</f>
        <v>0</v>
      </c>
      <c r="K33" s="622">
        <f>'5.a'!G37+'5.d'!J30</f>
        <v>0</v>
      </c>
      <c r="L33" s="620">
        <f>+H33+J33</f>
        <v>9162.3700000000008</v>
      </c>
      <c r="M33" s="622">
        <f>+I33+K33</f>
        <v>9162.3700000000008</v>
      </c>
      <c r="N33" s="119"/>
    </row>
    <row r="34" spans="1:14" s="113" customFormat="1" ht="12.75" customHeight="1" thickBot="1" x14ac:dyDescent="0.3">
      <c r="A34" s="166"/>
      <c r="B34" s="131"/>
      <c r="C34" s="131"/>
      <c r="D34" s="131"/>
      <c r="E34" s="149" t="s">
        <v>706</v>
      </c>
      <c r="F34" s="150"/>
      <c r="G34" s="151">
        <f t="shared" si="2"/>
        <v>29</v>
      </c>
      <c r="H34" s="623">
        <f>'5.b'!C29+'5.d'!G29</f>
        <v>13603.590000000002</v>
      </c>
      <c r="I34" s="625">
        <f>'5.b'!D29+'5.d'!H29</f>
        <v>13603.590000000002</v>
      </c>
      <c r="J34" s="624">
        <f>'5.b'!E29+'5.d'!I29</f>
        <v>3704.07</v>
      </c>
      <c r="K34" s="625">
        <f>'5.b'!F29+'5.d'!J29</f>
        <v>3704.07</v>
      </c>
      <c r="L34" s="623">
        <f>+H34+J34</f>
        <v>17307.660000000003</v>
      </c>
      <c r="M34" s="625">
        <f>+I34+K34</f>
        <v>17307.660000000003</v>
      </c>
      <c r="N34" s="119"/>
    </row>
    <row r="35" spans="1:14" s="113" customFormat="1" ht="15.75" customHeight="1" thickBot="1" x14ac:dyDescent="0.3">
      <c r="A35" s="71"/>
      <c r="B35" s="776"/>
      <c r="C35" s="776"/>
      <c r="D35" s="776"/>
      <c r="E35" s="71"/>
      <c r="F35" s="71"/>
      <c r="G35" s="102"/>
      <c r="H35" s="775"/>
      <c r="I35" s="775"/>
      <c r="J35" s="775"/>
      <c r="K35" s="775"/>
      <c r="L35" s="775"/>
      <c r="M35" s="775"/>
      <c r="N35" s="119"/>
    </row>
    <row r="36" spans="1:14" ht="12.75" customHeight="1" x14ac:dyDescent="0.25">
      <c r="A36" s="1030" t="s">
        <v>756</v>
      </c>
      <c r="B36" s="1031"/>
      <c r="C36" s="1031"/>
      <c r="D36" s="1031"/>
      <c r="E36" s="1031"/>
      <c r="F36" s="1032"/>
      <c r="G36" s="143">
        <f>G34+1</f>
        <v>30</v>
      </c>
      <c r="H36" s="609">
        <f t="shared" ref="H36:M36" si="15">+H37+H42</f>
        <v>1076110.26</v>
      </c>
      <c r="I36" s="610">
        <f t="shared" si="15"/>
        <v>1065666.44</v>
      </c>
      <c r="J36" s="609">
        <f t="shared" si="15"/>
        <v>123671.36</v>
      </c>
      <c r="K36" s="610">
        <f t="shared" si="15"/>
        <v>124916.34000000003</v>
      </c>
      <c r="L36" s="609">
        <f t="shared" si="15"/>
        <v>1199781.6200000001</v>
      </c>
      <c r="M36" s="611">
        <f t="shared" si="15"/>
        <v>1190582.78</v>
      </c>
      <c r="N36" s="102"/>
    </row>
    <row r="37" spans="1:14" ht="12.75" customHeight="1" x14ac:dyDescent="0.25">
      <c r="A37" s="110"/>
      <c r="B37" s="111"/>
      <c r="C37" s="121" t="s">
        <v>703</v>
      </c>
      <c r="D37" s="111" t="s">
        <v>757</v>
      </c>
      <c r="E37" s="111"/>
      <c r="F37" s="112"/>
      <c r="G37" s="141">
        <f t="shared" ref="G37:G55" si="16">G36+1</f>
        <v>31</v>
      </c>
      <c r="H37" s="617">
        <f t="shared" ref="H37:M37" si="17">+H38+H39+H40+H41</f>
        <v>673171.13</v>
      </c>
      <c r="I37" s="618">
        <f t="shared" si="17"/>
        <v>667792.25</v>
      </c>
      <c r="J37" s="617">
        <f t="shared" si="17"/>
        <v>57061.679999999993</v>
      </c>
      <c r="K37" s="618">
        <f t="shared" si="17"/>
        <v>65595.100000000006</v>
      </c>
      <c r="L37" s="617">
        <f t="shared" si="17"/>
        <v>730232.80999999994</v>
      </c>
      <c r="M37" s="619">
        <f t="shared" si="17"/>
        <v>733387.35</v>
      </c>
      <c r="N37" s="126"/>
    </row>
    <row r="38" spans="1:14" ht="12.75" customHeight="1" x14ac:dyDescent="0.25">
      <c r="A38" s="114"/>
      <c r="B38" s="115"/>
      <c r="C38" s="115"/>
      <c r="D38" s="127" t="s">
        <v>703</v>
      </c>
      <c r="E38" s="124" t="s">
        <v>758</v>
      </c>
      <c r="F38" s="128"/>
      <c r="G38" s="118">
        <f t="shared" si="16"/>
        <v>32</v>
      </c>
      <c r="H38" s="620">
        <f t="shared" ref="H38:M38" si="18">+H10+H13</f>
        <v>657952.18000000005</v>
      </c>
      <c r="I38" s="621">
        <f t="shared" si="18"/>
        <v>652573.30000000005</v>
      </c>
      <c r="J38" s="620">
        <f t="shared" si="18"/>
        <v>47674.99</v>
      </c>
      <c r="K38" s="621">
        <f t="shared" si="18"/>
        <v>47584.99</v>
      </c>
      <c r="L38" s="620">
        <f t="shared" si="18"/>
        <v>705627.17</v>
      </c>
      <c r="M38" s="622">
        <f t="shared" si="18"/>
        <v>700158.29</v>
      </c>
      <c r="N38" s="126"/>
    </row>
    <row r="39" spans="1:14" ht="12.75" customHeight="1" x14ac:dyDescent="0.25">
      <c r="A39" s="114"/>
      <c r="B39" s="115"/>
      <c r="C39" s="115"/>
      <c r="D39" s="115"/>
      <c r="E39" s="124" t="s">
        <v>759</v>
      </c>
      <c r="F39" s="128"/>
      <c r="G39" s="118">
        <f t="shared" si="16"/>
        <v>33</v>
      </c>
      <c r="H39" s="620">
        <f t="shared" ref="H39:M39" si="19">+H20+H23</f>
        <v>3163.75</v>
      </c>
      <c r="I39" s="621">
        <f t="shared" si="19"/>
        <v>3163.75</v>
      </c>
      <c r="J39" s="620">
        <f t="shared" si="19"/>
        <v>9386.6899999999987</v>
      </c>
      <c r="K39" s="621">
        <f t="shared" si="19"/>
        <v>18010.11</v>
      </c>
      <c r="L39" s="620">
        <f t="shared" si="19"/>
        <v>12550.439999999999</v>
      </c>
      <c r="M39" s="622">
        <f t="shared" si="19"/>
        <v>21173.86</v>
      </c>
      <c r="N39" s="126"/>
    </row>
    <row r="40" spans="1:14" ht="12.75" customHeight="1" x14ac:dyDescent="0.25">
      <c r="A40" s="114"/>
      <c r="B40" s="115"/>
      <c r="C40" s="115"/>
      <c r="D40" s="115"/>
      <c r="E40" s="124" t="s">
        <v>760</v>
      </c>
      <c r="F40" s="128"/>
      <c r="G40" s="118">
        <f t="shared" si="16"/>
        <v>34</v>
      </c>
      <c r="H40" s="620">
        <f t="shared" ref="H40:M40" si="20">+H27+H30</f>
        <v>2892.83</v>
      </c>
      <c r="I40" s="621">
        <f t="shared" si="20"/>
        <v>2892.83</v>
      </c>
      <c r="J40" s="620">
        <f t="shared" si="20"/>
        <v>0</v>
      </c>
      <c r="K40" s="621">
        <f t="shared" si="20"/>
        <v>0</v>
      </c>
      <c r="L40" s="620">
        <f t="shared" si="20"/>
        <v>2892.83</v>
      </c>
      <c r="M40" s="622">
        <f t="shared" si="20"/>
        <v>2892.83</v>
      </c>
      <c r="N40" s="129"/>
    </row>
    <row r="41" spans="1:14" ht="12.75" customHeight="1" x14ac:dyDescent="0.25">
      <c r="A41" s="114"/>
      <c r="B41" s="115"/>
      <c r="C41" s="115"/>
      <c r="D41" s="127"/>
      <c r="E41" s="120" t="s">
        <v>761</v>
      </c>
      <c r="F41" s="128"/>
      <c r="G41" s="118">
        <f t="shared" si="16"/>
        <v>35</v>
      </c>
      <c r="H41" s="620">
        <f t="shared" ref="H41:M41" si="21">+H33</f>
        <v>9162.3700000000008</v>
      </c>
      <c r="I41" s="621">
        <f t="shared" si="21"/>
        <v>9162.3700000000008</v>
      </c>
      <c r="J41" s="620">
        <f t="shared" si="21"/>
        <v>0</v>
      </c>
      <c r="K41" s="621">
        <f t="shared" si="21"/>
        <v>0</v>
      </c>
      <c r="L41" s="620">
        <f t="shared" si="21"/>
        <v>9162.3700000000008</v>
      </c>
      <c r="M41" s="622">
        <f t="shared" si="21"/>
        <v>9162.3700000000008</v>
      </c>
      <c r="N41" s="129"/>
    </row>
    <row r="42" spans="1:14" ht="12.75" customHeight="1" x14ac:dyDescent="0.25">
      <c r="A42" s="110"/>
      <c r="B42" s="111"/>
      <c r="C42" s="122"/>
      <c r="D42" s="111" t="s">
        <v>762</v>
      </c>
      <c r="E42" s="111"/>
      <c r="F42" s="112"/>
      <c r="G42" s="141">
        <f t="shared" si="16"/>
        <v>36</v>
      </c>
      <c r="H42" s="617">
        <f t="shared" ref="H42:M42" si="22">+H43+H44+H45+H46</f>
        <v>402939.13</v>
      </c>
      <c r="I42" s="618">
        <f t="shared" si="22"/>
        <v>397874.19000000006</v>
      </c>
      <c r="J42" s="617">
        <f t="shared" si="22"/>
        <v>66609.680000000008</v>
      </c>
      <c r="K42" s="618">
        <f t="shared" si="22"/>
        <v>59321.240000000013</v>
      </c>
      <c r="L42" s="617">
        <f t="shared" si="22"/>
        <v>469548.81000000006</v>
      </c>
      <c r="M42" s="619">
        <f t="shared" si="22"/>
        <v>457195.43000000005</v>
      </c>
      <c r="N42" s="129"/>
    </row>
    <row r="43" spans="1:14" ht="12.75" customHeight="1" x14ac:dyDescent="0.25">
      <c r="A43" s="123"/>
      <c r="B43" s="120"/>
      <c r="C43" s="124"/>
      <c r="D43" s="127" t="s">
        <v>703</v>
      </c>
      <c r="E43" s="124" t="s">
        <v>763</v>
      </c>
      <c r="F43" s="125"/>
      <c r="G43" s="118">
        <f t="shared" si="16"/>
        <v>37</v>
      </c>
      <c r="H43" s="620">
        <f t="shared" ref="H43:M43" si="23">+H11+H17</f>
        <v>275447.93</v>
      </c>
      <c r="I43" s="621">
        <f t="shared" si="23"/>
        <v>270765.67000000004</v>
      </c>
      <c r="J43" s="620">
        <f t="shared" si="23"/>
        <v>62905.610000000008</v>
      </c>
      <c r="K43" s="621">
        <f t="shared" si="23"/>
        <v>55617.170000000013</v>
      </c>
      <c r="L43" s="620">
        <f t="shared" si="23"/>
        <v>338353.54000000004</v>
      </c>
      <c r="M43" s="622">
        <f t="shared" si="23"/>
        <v>326382.84000000003</v>
      </c>
      <c r="N43" s="126"/>
    </row>
    <row r="44" spans="1:14" ht="12.75" customHeight="1" x14ac:dyDescent="0.25">
      <c r="A44" s="123"/>
      <c r="B44" s="120"/>
      <c r="C44" s="124"/>
      <c r="D44" s="115"/>
      <c r="E44" s="124" t="s">
        <v>764</v>
      </c>
      <c r="F44" s="125"/>
      <c r="G44" s="118">
        <f t="shared" si="16"/>
        <v>38</v>
      </c>
      <c r="H44" s="620">
        <f t="shared" ref="H44:M44" si="24">+H21+H24</f>
        <v>113830.3</v>
      </c>
      <c r="I44" s="621">
        <f t="shared" si="24"/>
        <v>113447.62000000001</v>
      </c>
      <c r="J44" s="620">
        <f t="shared" si="24"/>
        <v>0</v>
      </c>
      <c r="K44" s="621">
        <f t="shared" si="24"/>
        <v>0</v>
      </c>
      <c r="L44" s="620">
        <f t="shared" si="24"/>
        <v>113830.3</v>
      </c>
      <c r="M44" s="622">
        <f t="shared" si="24"/>
        <v>113447.62000000001</v>
      </c>
      <c r="N44" s="129"/>
    </row>
    <row r="45" spans="1:14" ht="12.75" customHeight="1" x14ac:dyDescent="0.25">
      <c r="A45" s="114"/>
      <c r="B45" s="115"/>
      <c r="C45" s="115"/>
      <c r="D45" s="115"/>
      <c r="E45" s="124" t="s">
        <v>765</v>
      </c>
      <c r="F45" s="128"/>
      <c r="G45" s="118">
        <f t="shared" si="16"/>
        <v>39</v>
      </c>
      <c r="H45" s="620">
        <f t="shared" ref="H45:M45" si="25">+H28+H31</f>
        <v>57.31</v>
      </c>
      <c r="I45" s="621">
        <f t="shared" si="25"/>
        <v>57.31</v>
      </c>
      <c r="J45" s="620">
        <f t="shared" si="25"/>
        <v>0</v>
      </c>
      <c r="K45" s="621">
        <f t="shared" si="25"/>
        <v>0</v>
      </c>
      <c r="L45" s="620">
        <f t="shared" si="25"/>
        <v>57.31</v>
      </c>
      <c r="M45" s="622">
        <f t="shared" si="25"/>
        <v>57.31</v>
      </c>
      <c r="N45" s="129"/>
    </row>
    <row r="46" spans="1:14" ht="12.75" customHeight="1" x14ac:dyDescent="0.25">
      <c r="A46" s="114"/>
      <c r="B46" s="115"/>
      <c r="C46" s="115"/>
      <c r="D46" s="127"/>
      <c r="E46" s="120" t="s">
        <v>766</v>
      </c>
      <c r="F46" s="128"/>
      <c r="G46" s="118">
        <f t="shared" si="16"/>
        <v>40</v>
      </c>
      <c r="H46" s="620">
        <f t="shared" ref="H46:M46" si="26">+H34</f>
        <v>13603.590000000002</v>
      </c>
      <c r="I46" s="621">
        <f t="shared" si="26"/>
        <v>13603.590000000002</v>
      </c>
      <c r="J46" s="620">
        <f t="shared" si="26"/>
        <v>3704.07</v>
      </c>
      <c r="K46" s="621">
        <f t="shared" si="26"/>
        <v>3704.07</v>
      </c>
      <c r="L46" s="620">
        <f t="shared" si="26"/>
        <v>17307.660000000003</v>
      </c>
      <c r="M46" s="622">
        <f t="shared" si="26"/>
        <v>17307.660000000003</v>
      </c>
      <c r="N46" s="129"/>
    </row>
    <row r="47" spans="1:14" ht="12.75" customHeight="1" x14ac:dyDescent="0.25">
      <c r="A47" s="1047" t="s">
        <v>767</v>
      </c>
      <c r="B47" s="1048"/>
      <c r="C47" s="1048"/>
      <c r="D47" s="1048"/>
      <c r="E47" s="1048"/>
      <c r="F47" s="1049"/>
      <c r="G47" s="142">
        <f t="shared" si="16"/>
        <v>41</v>
      </c>
      <c r="H47" s="626">
        <f t="shared" ref="H47:M47" si="27">+H48+H52</f>
        <v>1076110.26</v>
      </c>
      <c r="I47" s="627">
        <f t="shared" si="27"/>
        <v>1065666.44</v>
      </c>
      <c r="J47" s="626">
        <f t="shared" si="27"/>
        <v>123671.36000000002</v>
      </c>
      <c r="K47" s="627">
        <f t="shared" si="27"/>
        <v>124916.34000000003</v>
      </c>
      <c r="L47" s="626">
        <f t="shared" si="27"/>
        <v>1199781.6200000001</v>
      </c>
      <c r="M47" s="628">
        <f t="shared" si="27"/>
        <v>1190582.78</v>
      </c>
      <c r="N47" s="102"/>
    </row>
    <row r="48" spans="1:14" ht="12.75" customHeight="1" x14ac:dyDescent="0.25">
      <c r="A48" s="110"/>
      <c r="B48" s="111"/>
      <c r="C48" s="121" t="s">
        <v>703</v>
      </c>
      <c r="D48" s="111" t="s">
        <v>768</v>
      </c>
      <c r="E48" s="111"/>
      <c r="F48" s="112"/>
      <c r="G48" s="141">
        <f t="shared" si="16"/>
        <v>42</v>
      </c>
      <c r="H48" s="617">
        <f t="shared" ref="H48:M48" si="28">+H49+H50+H51</f>
        <v>673171.13</v>
      </c>
      <c r="I48" s="618">
        <f t="shared" si="28"/>
        <v>667792.25</v>
      </c>
      <c r="J48" s="617">
        <f t="shared" si="28"/>
        <v>57061.68</v>
      </c>
      <c r="K48" s="618">
        <f t="shared" si="28"/>
        <v>65595.100000000006</v>
      </c>
      <c r="L48" s="617">
        <f t="shared" si="28"/>
        <v>730232.80999999994</v>
      </c>
      <c r="M48" s="619">
        <f t="shared" si="28"/>
        <v>733387.35</v>
      </c>
      <c r="N48" s="126"/>
    </row>
    <row r="49" spans="1:14" ht="12.75" customHeight="1" x14ac:dyDescent="0.25">
      <c r="A49" s="114"/>
      <c r="B49" s="115"/>
      <c r="C49" s="115"/>
      <c r="D49" s="127" t="s">
        <v>703</v>
      </c>
      <c r="E49" s="120" t="s">
        <v>790</v>
      </c>
      <c r="F49" s="128"/>
      <c r="G49" s="118">
        <f t="shared" si="16"/>
        <v>43</v>
      </c>
      <c r="H49" s="620">
        <f t="shared" ref="H49:M49" si="29">+H10+H20+H27</f>
        <v>49152.820000000007</v>
      </c>
      <c r="I49" s="621">
        <f t="shared" si="29"/>
        <v>43846.3</v>
      </c>
      <c r="J49" s="620">
        <f t="shared" si="29"/>
        <v>9528.64</v>
      </c>
      <c r="K49" s="621">
        <f t="shared" si="29"/>
        <v>18062.060000000001</v>
      </c>
      <c r="L49" s="620">
        <f t="shared" si="29"/>
        <v>58681.46</v>
      </c>
      <c r="M49" s="622">
        <f t="shared" si="29"/>
        <v>61908.36</v>
      </c>
      <c r="N49" s="126"/>
    </row>
    <row r="50" spans="1:14" ht="12.75" customHeight="1" x14ac:dyDescent="0.25">
      <c r="A50" s="114"/>
      <c r="B50" s="115"/>
      <c r="C50" s="115"/>
      <c r="D50" s="115"/>
      <c r="E50" s="120" t="s">
        <v>769</v>
      </c>
      <c r="F50" s="128"/>
      <c r="G50" s="118">
        <f t="shared" si="16"/>
        <v>44</v>
      </c>
      <c r="H50" s="620">
        <f t="shared" ref="H50:M50" si="30">+H13+H23+H30</f>
        <v>614855.93999999994</v>
      </c>
      <c r="I50" s="621">
        <f t="shared" si="30"/>
        <v>614783.57999999996</v>
      </c>
      <c r="J50" s="620">
        <f t="shared" si="30"/>
        <v>47533.04</v>
      </c>
      <c r="K50" s="621">
        <f t="shared" si="30"/>
        <v>47533.04</v>
      </c>
      <c r="L50" s="620">
        <f t="shared" si="30"/>
        <v>662388.98</v>
      </c>
      <c r="M50" s="622">
        <f t="shared" si="30"/>
        <v>662316.62</v>
      </c>
      <c r="N50" s="126"/>
    </row>
    <row r="51" spans="1:14" ht="12.75" customHeight="1" x14ac:dyDescent="0.25">
      <c r="A51" s="114"/>
      <c r="B51" s="115"/>
      <c r="C51" s="115"/>
      <c r="D51" s="127"/>
      <c r="E51" s="120" t="s">
        <v>770</v>
      </c>
      <c r="F51" s="128"/>
      <c r="G51" s="118">
        <f t="shared" si="16"/>
        <v>45</v>
      </c>
      <c r="H51" s="620">
        <f t="shared" ref="H51:M51" si="31">+H33</f>
        <v>9162.3700000000008</v>
      </c>
      <c r="I51" s="621">
        <f t="shared" si="31"/>
        <v>9162.3700000000008</v>
      </c>
      <c r="J51" s="620">
        <f t="shared" si="31"/>
        <v>0</v>
      </c>
      <c r="K51" s="621">
        <f t="shared" si="31"/>
        <v>0</v>
      </c>
      <c r="L51" s="620">
        <f t="shared" si="31"/>
        <v>9162.3700000000008</v>
      </c>
      <c r="M51" s="622">
        <f t="shared" si="31"/>
        <v>9162.3700000000008</v>
      </c>
      <c r="N51" s="126"/>
    </row>
    <row r="52" spans="1:14" ht="12.75" customHeight="1" x14ac:dyDescent="0.25">
      <c r="A52" s="110"/>
      <c r="B52" s="111"/>
      <c r="C52" s="122"/>
      <c r="D52" s="111" t="s">
        <v>771</v>
      </c>
      <c r="E52" s="111"/>
      <c r="F52" s="112"/>
      <c r="G52" s="141">
        <f t="shared" si="16"/>
        <v>46</v>
      </c>
      <c r="H52" s="617">
        <f t="shared" ref="H52:M52" si="32">+H53+H54+H55</f>
        <v>402939.13</v>
      </c>
      <c r="I52" s="618">
        <f t="shared" si="32"/>
        <v>397874.19</v>
      </c>
      <c r="J52" s="617">
        <f t="shared" si="32"/>
        <v>66609.680000000008</v>
      </c>
      <c r="K52" s="618">
        <f t="shared" si="32"/>
        <v>59321.240000000013</v>
      </c>
      <c r="L52" s="617">
        <f t="shared" si="32"/>
        <v>469548.81000000006</v>
      </c>
      <c r="M52" s="619">
        <f t="shared" si="32"/>
        <v>457195.43000000005</v>
      </c>
      <c r="N52" s="129"/>
    </row>
    <row r="53" spans="1:14" ht="12.75" customHeight="1" x14ac:dyDescent="0.25">
      <c r="A53" s="123"/>
      <c r="B53" s="120"/>
      <c r="C53" s="124"/>
      <c r="D53" s="127" t="s">
        <v>703</v>
      </c>
      <c r="E53" s="120" t="s">
        <v>791</v>
      </c>
      <c r="F53" s="125"/>
      <c r="G53" s="144">
        <f t="shared" si="16"/>
        <v>47</v>
      </c>
      <c r="H53" s="620">
        <f t="shared" ref="H53:M53" si="33">+H11+H21+H28</f>
        <v>12179.74</v>
      </c>
      <c r="I53" s="621">
        <f t="shared" si="33"/>
        <v>7674.2799999999988</v>
      </c>
      <c r="J53" s="620">
        <f t="shared" si="33"/>
        <v>52208.790000000008</v>
      </c>
      <c r="K53" s="621">
        <f t="shared" si="33"/>
        <v>45042.030000000013</v>
      </c>
      <c r="L53" s="620">
        <f t="shared" si="33"/>
        <v>64388.530000000006</v>
      </c>
      <c r="M53" s="622">
        <f t="shared" si="33"/>
        <v>52716.310000000012</v>
      </c>
      <c r="N53" s="119"/>
    </row>
    <row r="54" spans="1:14" ht="12.75" customHeight="1" x14ac:dyDescent="0.25">
      <c r="A54" s="123"/>
      <c r="B54" s="120"/>
      <c r="C54" s="124"/>
      <c r="D54" s="115"/>
      <c r="E54" s="120" t="s">
        <v>772</v>
      </c>
      <c r="F54" s="125"/>
      <c r="G54" s="144">
        <f t="shared" si="16"/>
        <v>48</v>
      </c>
      <c r="H54" s="620">
        <f t="shared" ref="H54:M54" si="34">+H17+H24+H31</f>
        <v>377155.8</v>
      </c>
      <c r="I54" s="621">
        <f t="shared" si="34"/>
        <v>376596.32</v>
      </c>
      <c r="J54" s="620">
        <f t="shared" si="34"/>
        <v>10696.82</v>
      </c>
      <c r="K54" s="621">
        <f t="shared" si="34"/>
        <v>10575.14</v>
      </c>
      <c r="L54" s="620">
        <f t="shared" si="34"/>
        <v>387852.62</v>
      </c>
      <c r="M54" s="622">
        <f t="shared" si="34"/>
        <v>387171.46</v>
      </c>
      <c r="N54" s="119"/>
    </row>
    <row r="55" spans="1:14" ht="12.75" customHeight="1" thickBot="1" x14ac:dyDescent="0.3">
      <c r="A55" s="130"/>
      <c r="B55" s="131"/>
      <c r="C55" s="131"/>
      <c r="D55" s="131"/>
      <c r="E55" s="132" t="s">
        <v>773</v>
      </c>
      <c r="F55" s="133"/>
      <c r="G55" s="134">
        <f t="shared" si="16"/>
        <v>49</v>
      </c>
      <c r="H55" s="623">
        <f t="shared" ref="H55:M55" si="35">+H34</f>
        <v>13603.590000000002</v>
      </c>
      <c r="I55" s="624">
        <f t="shared" si="35"/>
        <v>13603.590000000002</v>
      </c>
      <c r="J55" s="623">
        <f t="shared" si="35"/>
        <v>3704.07</v>
      </c>
      <c r="K55" s="624">
        <f t="shared" si="35"/>
        <v>3704.07</v>
      </c>
      <c r="L55" s="623">
        <f t="shared" si="35"/>
        <v>17307.660000000003</v>
      </c>
      <c r="M55" s="625">
        <f t="shared" si="35"/>
        <v>17307.660000000003</v>
      </c>
      <c r="N55" s="129"/>
    </row>
    <row r="56" spans="1:14" x14ac:dyDescent="0.25">
      <c r="A56" s="96"/>
      <c r="B56" s="96"/>
      <c r="C56" s="96"/>
      <c r="D56" s="96"/>
      <c r="E56" s="96"/>
      <c r="F56" s="96"/>
      <c r="G56" s="98"/>
      <c r="H56" s="96"/>
      <c r="I56" s="96"/>
      <c r="J56" s="96"/>
      <c r="K56" s="96"/>
      <c r="L56" s="96"/>
      <c r="M56" s="96"/>
    </row>
    <row r="57" spans="1:14" x14ac:dyDescent="0.25">
      <c r="A57" s="96" t="s">
        <v>630</v>
      </c>
      <c r="B57" s="96"/>
      <c r="C57" s="96"/>
      <c r="D57" s="97"/>
      <c r="E57" s="97"/>
      <c r="F57" s="96"/>
      <c r="G57" s="98"/>
      <c r="H57" s="96"/>
      <c r="I57" s="96"/>
      <c r="J57" s="96"/>
      <c r="K57" s="96"/>
      <c r="L57" s="96"/>
      <c r="M57" s="96"/>
    </row>
    <row r="58" spans="1:14" ht="18.75" customHeight="1" x14ac:dyDescent="0.25">
      <c r="A58" s="1046" t="s">
        <v>1052</v>
      </c>
      <c r="B58" s="1046"/>
      <c r="C58" s="1046"/>
      <c r="D58" s="1046"/>
      <c r="E58" s="1046"/>
      <c r="F58" s="1046"/>
      <c r="G58" s="1046"/>
      <c r="H58" s="1046"/>
      <c r="I58" s="1046"/>
      <c r="J58" s="1046"/>
      <c r="K58" s="1046"/>
      <c r="L58" s="1046"/>
      <c r="M58" s="1046"/>
      <c r="N58" s="1046"/>
    </row>
    <row r="59" spans="1:14" ht="42.75" customHeight="1" x14ac:dyDescent="0.25">
      <c r="A59" s="1046" t="s">
        <v>788</v>
      </c>
      <c r="B59" s="1046"/>
      <c r="C59" s="1046"/>
      <c r="D59" s="1046"/>
      <c r="E59" s="1046"/>
      <c r="F59" s="1046"/>
      <c r="G59" s="1046"/>
      <c r="H59" s="1046"/>
      <c r="I59" s="1046"/>
      <c r="J59" s="1046"/>
      <c r="K59" s="1046"/>
      <c r="L59" s="1046"/>
      <c r="M59" s="1046"/>
      <c r="N59" s="1046"/>
    </row>
    <row r="60" spans="1:14" ht="12.75" customHeight="1" x14ac:dyDescent="0.25">
      <c r="A60" s="1046" t="s">
        <v>999</v>
      </c>
      <c r="B60" s="1046"/>
      <c r="C60" s="1046"/>
      <c r="D60" s="1046"/>
      <c r="E60" s="1046"/>
      <c r="F60" s="1046"/>
      <c r="G60" s="1046"/>
      <c r="H60" s="1046"/>
      <c r="I60" s="1046"/>
      <c r="J60" s="1046"/>
      <c r="K60" s="1046"/>
      <c r="L60" s="1046"/>
      <c r="M60" s="1046"/>
      <c r="N60" s="1046"/>
    </row>
    <row r="61" spans="1:14" ht="12.75" customHeight="1" x14ac:dyDescent="0.25">
      <c r="A61" s="155" t="s">
        <v>1000</v>
      </c>
      <c r="B61" s="96"/>
      <c r="C61" s="96"/>
      <c r="D61" s="96"/>
      <c r="E61" s="96"/>
      <c r="F61" s="96"/>
      <c r="G61" s="98"/>
      <c r="H61" s="96"/>
      <c r="I61" s="96"/>
      <c r="J61" s="96"/>
      <c r="K61" s="96"/>
      <c r="L61" s="96"/>
      <c r="M61" s="96"/>
    </row>
    <row r="62" spans="1:14" x14ac:dyDescent="0.25">
      <c r="A62" s="96" t="s">
        <v>1261</v>
      </c>
      <c r="B62" s="96"/>
      <c r="C62" s="96"/>
      <c r="D62" s="96"/>
      <c r="E62" s="96"/>
      <c r="F62" s="96"/>
      <c r="G62" s="98"/>
      <c r="H62" s="96"/>
      <c r="I62" s="96"/>
      <c r="J62" s="96"/>
      <c r="K62" s="96"/>
      <c r="L62" s="96"/>
      <c r="M62" s="96"/>
    </row>
    <row r="63" spans="1:14" x14ac:dyDescent="0.25">
      <c r="A63" s="96"/>
      <c r="C63" s="96"/>
      <c r="D63" s="96"/>
      <c r="E63" s="96"/>
      <c r="F63" s="96"/>
      <c r="G63" s="98"/>
      <c r="H63" s="96"/>
      <c r="I63" s="96"/>
      <c r="J63" s="96"/>
      <c r="K63" s="96"/>
      <c r="L63" s="96"/>
      <c r="M63" s="96"/>
    </row>
    <row r="64" spans="1:14" x14ac:dyDescent="0.25">
      <c r="A64" s="163"/>
      <c r="B64" s="10" t="s">
        <v>1245</v>
      </c>
    </row>
    <row r="65" spans="1:2" x14ac:dyDescent="0.25">
      <c r="A65" s="165"/>
      <c r="B65" s="10" t="s">
        <v>1246</v>
      </c>
    </row>
    <row r="66" spans="1:2" x14ac:dyDescent="0.25">
      <c r="A66" s="164"/>
      <c r="B66" s="10" t="s">
        <v>1247</v>
      </c>
    </row>
    <row r="67" spans="1:2" x14ac:dyDescent="0.25">
      <c r="A67" s="162"/>
      <c r="B67" s="10" t="s">
        <v>1248</v>
      </c>
    </row>
  </sheetData>
  <customSheetViews>
    <customSheetView guid="{2AF6EA2A-E5C5-45EB-B6C4-875AD1E4E056}" scale="96">
      <selection activeCell="B1" sqref="B1"/>
      <pageMargins left="0.39370078740157483" right="0.39370078740157483" top="0.39370078740157483" bottom="0.39370078740157483" header="0" footer="0.15748031496062992"/>
      <pageSetup paperSize="9" scale="65" fitToHeight="3" orientation="portrait" r:id="rId1"/>
      <headerFooter alignWithMargins="0">
        <oddFooter>&amp;C&amp;P/&amp;N</oddFooter>
      </headerFooter>
    </customSheetView>
  </customSheetViews>
  <mergeCells count="13">
    <mergeCell ref="B32:F32"/>
    <mergeCell ref="A58:N58"/>
    <mergeCell ref="A59:N59"/>
    <mergeCell ref="A60:N60"/>
    <mergeCell ref="A47:F47"/>
    <mergeCell ref="A36:F36"/>
    <mergeCell ref="L3:M3"/>
    <mergeCell ref="B7:F7"/>
    <mergeCell ref="A6:F6"/>
    <mergeCell ref="A3:F5"/>
    <mergeCell ref="G3:G5"/>
    <mergeCell ref="H3:I3"/>
    <mergeCell ref="J3:K3"/>
  </mergeCells>
  <pageMargins left="0.39370078740157483" right="0.39370078740157483" top="0.39370078740157483" bottom="0.39370078740157483" header="0" footer="0.15748031496062992"/>
  <pageSetup paperSize="9" scale="65" fitToHeight="3" orientation="portrait" r:id="rId2"/>
  <headerFooter alignWithMargins="0">
    <oddFooter>&amp;C&amp;P/&amp;N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T48"/>
  <sheetViews>
    <sheetView zoomScale="85" zoomScaleNormal="85" workbookViewId="0">
      <selection activeCell="G10" sqref="G10"/>
    </sheetView>
  </sheetViews>
  <sheetFormatPr defaultColWidth="10.5703125" defaultRowHeight="15" x14ac:dyDescent="0.25"/>
  <cols>
    <col min="1" max="1" width="4.28515625" style="72" customWidth="1"/>
    <col min="2" max="2" width="6.7109375" style="72" customWidth="1"/>
    <col min="3" max="3" width="45.85546875" style="72" customWidth="1"/>
    <col min="4" max="4" width="12.28515625" style="72" customWidth="1"/>
    <col min="5" max="5" width="12.42578125" style="72" customWidth="1"/>
    <col min="6" max="6" width="10.85546875" style="72" customWidth="1"/>
    <col min="7" max="8" width="11.28515625" style="72" customWidth="1"/>
    <col min="9" max="9" width="11.5703125" style="72" customWidth="1"/>
    <col min="10" max="11" width="11.42578125" style="72" bestFit="1" customWidth="1"/>
    <col min="12" max="12" width="10.140625" style="72" customWidth="1"/>
    <col min="13" max="13" width="13.140625" style="72" customWidth="1"/>
    <col min="14" max="14" width="1.7109375" style="722" customWidth="1"/>
    <col min="15" max="15" width="11.28515625" style="72" customWidth="1"/>
    <col min="16" max="16" width="12" style="72" customWidth="1"/>
    <col min="17" max="19" width="9.140625" style="72" customWidth="1"/>
    <col min="20" max="20" width="10.42578125" style="72" customWidth="1"/>
    <col min="21" max="249" width="9.140625" style="72" customWidth="1"/>
    <col min="250" max="250" width="59.7109375" style="72" customWidth="1"/>
    <col min="251" max="16384" width="10.5703125" style="72"/>
  </cols>
  <sheetData>
    <row r="1" spans="1:16" ht="15.75" x14ac:dyDescent="0.25">
      <c r="A1" s="904" t="s">
        <v>988</v>
      </c>
      <c r="B1" s="173"/>
      <c r="C1" s="173"/>
      <c r="D1" s="173"/>
      <c r="E1" s="173"/>
      <c r="F1" s="173"/>
      <c r="G1" s="173"/>
      <c r="H1" s="173"/>
      <c r="I1" s="173"/>
      <c r="J1" s="173"/>
      <c r="K1" s="173"/>
      <c r="L1" s="173"/>
      <c r="M1" s="173"/>
      <c r="N1" s="905"/>
      <c r="O1" s="173"/>
      <c r="P1" s="173"/>
    </row>
    <row r="2" spans="1:16" ht="15.75" x14ac:dyDescent="0.25">
      <c r="A2" s="904"/>
      <c r="B2" s="173"/>
      <c r="C2" s="669" t="s">
        <v>794</v>
      </c>
      <c r="D2" s="173"/>
      <c r="E2" s="173"/>
      <c r="F2" s="173"/>
      <c r="G2" s="173"/>
      <c r="H2" s="173"/>
      <c r="I2" s="173"/>
      <c r="J2" s="173"/>
      <c r="K2" s="173"/>
      <c r="L2" s="173"/>
      <c r="M2" s="173"/>
      <c r="N2" s="905"/>
      <c r="O2" s="173"/>
      <c r="P2" s="173"/>
    </row>
    <row r="3" spans="1:16" ht="13.5" customHeight="1" thickBot="1" x14ac:dyDescent="0.3">
      <c r="A3" s="173"/>
      <c r="B3" s="173"/>
      <c r="C3" s="173"/>
      <c r="D3" s="173"/>
      <c r="E3" s="173"/>
      <c r="F3" s="173"/>
      <c r="G3" s="173"/>
      <c r="H3" s="173"/>
      <c r="I3" s="173"/>
      <c r="J3" s="173"/>
      <c r="K3" s="173"/>
      <c r="L3" s="173"/>
      <c r="M3" s="173"/>
      <c r="N3" s="905"/>
      <c r="O3" s="173"/>
      <c r="P3" s="189" t="s">
        <v>506</v>
      </c>
    </row>
    <row r="4" spans="1:16" ht="39" customHeight="1" x14ac:dyDescent="0.25">
      <c r="A4" s="1071" t="s">
        <v>479</v>
      </c>
      <c r="B4" s="1074" t="s">
        <v>1215</v>
      </c>
      <c r="C4" s="1075"/>
      <c r="D4" s="1080" t="s">
        <v>1196</v>
      </c>
      <c r="E4" s="1067"/>
      <c r="F4" s="1067" t="s">
        <v>1135</v>
      </c>
      <c r="G4" s="1067"/>
      <c r="H4" s="1067" t="s">
        <v>1197</v>
      </c>
      <c r="I4" s="1067"/>
      <c r="J4" s="1068" t="s">
        <v>1216</v>
      </c>
      <c r="K4" s="1069"/>
      <c r="L4" s="1070"/>
      <c r="M4" s="1057" t="s">
        <v>697</v>
      </c>
      <c r="N4" s="826"/>
      <c r="O4" s="1059" t="s">
        <v>1217</v>
      </c>
      <c r="P4" s="1061" t="s">
        <v>685</v>
      </c>
    </row>
    <row r="5" spans="1:16" ht="13.5" customHeight="1" x14ac:dyDescent="0.25">
      <c r="A5" s="1072"/>
      <c r="B5" s="1076"/>
      <c r="C5" s="1077"/>
      <c r="D5" s="906" t="s">
        <v>1140</v>
      </c>
      <c r="E5" s="641" t="s">
        <v>1218</v>
      </c>
      <c r="F5" s="640" t="s">
        <v>632</v>
      </c>
      <c r="G5" s="641" t="s">
        <v>637</v>
      </c>
      <c r="H5" s="640" t="s">
        <v>632</v>
      </c>
      <c r="I5" s="641" t="s">
        <v>637</v>
      </c>
      <c r="J5" s="907" t="s">
        <v>710</v>
      </c>
      <c r="K5" s="907" t="s">
        <v>711</v>
      </c>
      <c r="L5" s="907" t="s">
        <v>712</v>
      </c>
      <c r="M5" s="1058"/>
      <c r="N5" s="826"/>
      <c r="O5" s="1060"/>
      <c r="P5" s="1062"/>
    </row>
    <row r="6" spans="1:16" ht="15" customHeight="1" thickBot="1" x14ac:dyDescent="0.3">
      <c r="A6" s="1073"/>
      <c r="B6" s="1078"/>
      <c r="C6" s="1079"/>
      <c r="D6" s="908" t="s">
        <v>557</v>
      </c>
      <c r="E6" s="643" t="s">
        <v>558</v>
      </c>
      <c r="F6" s="643" t="s">
        <v>559</v>
      </c>
      <c r="G6" s="643" t="s">
        <v>560</v>
      </c>
      <c r="H6" s="643" t="s">
        <v>634</v>
      </c>
      <c r="I6" s="643" t="s">
        <v>635</v>
      </c>
      <c r="J6" s="646" t="s">
        <v>563</v>
      </c>
      <c r="K6" s="909" t="s">
        <v>564</v>
      </c>
      <c r="L6" s="909" t="s">
        <v>565</v>
      </c>
      <c r="M6" s="644" t="s">
        <v>774</v>
      </c>
      <c r="N6" s="826"/>
      <c r="O6" s="645" t="s">
        <v>603</v>
      </c>
      <c r="P6" s="644" t="s">
        <v>713</v>
      </c>
    </row>
    <row r="7" spans="1:16" s="76" customFormat="1" ht="16.5" customHeight="1" x14ac:dyDescent="0.25">
      <c r="A7" s="830">
        <f t="shared" ref="A7:A25" si="0">+A6+1</f>
        <v>1</v>
      </c>
      <c r="B7" s="910" t="s">
        <v>636</v>
      </c>
      <c r="C7" s="911"/>
      <c r="D7" s="862">
        <f t="shared" ref="D7:M7" si="1">+D8+D17</f>
        <v>605366.94000000006</v>
      </c>
      <c r="E7" s="952">
        <f t="shared" si="1"/>
        <v>605294.58000000007</v>
      </c>
      <c r="F7" s="952">
        <f t="shared" si="1"/>
        <v>12887</v>
      </c>
      <c r="G7" s="952">
        <f t="shared" si="1"/>
        <v>12887</v>
      </c>
      <c r="H7" s="952">
        <f t="shared" si="1"/>
        <v>618253.94000000006</v>
      </c>
      <c r="I7" s="952">
        <f t="shared" si="1"/>
        <v>618181.58000000007</v>
      </c>
      <c r="J7" s="952">
        <f t="shared" si="1"/>
        <v>2302.39</v>
      </c>
      <c r="K7" s="952">
        <f t="shared" si="1"/>
        <v>51309.789999999994</v>
      </c>
      <c r="L7" s="952">
        <f t="shared" si="1"/>
        <v>0</v>
      </c>
      <c r="M7" s="863">
        <f t="shared" si="1"/>
        <v>72.3599999999999</v>
      </c>
      <c r="N7" s="912"/>
      <c r="O7" s="862">
        <f>+O8+O17</f>
        <v>99.26</v>
      </c>
      <c r="P7" s="863">
        <f>+P8+P17</f>
        <v>618280.84000000008</v>
      </c>
    </row>
    <row r="8" spans="1:16" s="76" customFormat="1" ht="14.25" customHeight="1" x14ac:dyDescent="0.25">
      <c r="A8" s="727">
        <f t="shared" si="0"/>
        <v>2</v>
      </c>
      <c r="B8" s="1063" t="s">
        <v>776</v>
      </c>
      <c r="C8" s="1064"/>
      <c r="D8" s="866">
        <f t="shared" ref="D8:M8" si="2">SUM(D9:D16)</f>
        <v>595487.67000000004</v>
      </c>
      <c r="E8" s="867">
        <f t="shared" si="2"/>
        <v>595487.67000000004</v>
      </c>
      <c r="F8" s="867">
        <f t="shared" si="2"/>
        <v>11357</v>
      </c>
      <c r="G8" s="867">
        <f t="shared" si="2"/>
        <v>11357</v>
      </c>
      <c r="H8" s="867">
        <f t="shared" si="2"/>
        <v>606844.67000000004</v>
      </c>
      <c r="I8" s="867">
        <f t="shared" si="2"/>
        <v>606844.67000000004</v>
      </c>
      <c r="J8" s="867">
        <f t="shared" si="2"/>
        <v>2302.39</v>
      </c>
      <c r="K8" s="867">
        <f t="shared" si="2"/>
        <v>51309.789999999994</v>
      </c>
      <c r="L8" s="867">
        <f t="shared" si="2"/>
        <v>0</v>
      </c>
      <c r="M8" s="868">
        <f t="shared" si="2"/>
        <v>0</v>
      </c>
      <c r="N8" s="912"/>
      <c r="O8" s="866">
        <f>SUM(O9:O16)</f>
        <v>0</v>
      </c>
      <c r="P8" s="868">
        <f>SUM(P9:P16)</f>
        <v>606844.67000000004</v>
      </c>
    </row>
    <row r="9" spans="1:16" ht="12.75" customHeight="1" x14ac:dyDescent="0.25">
      <c r="A9" s="736">
        <f t="shared" si="0"/>
        <v>3</v>
      </c>
      <c r="B9" s="913" t="s">
        <v>732</v>
      </c>
      <c r="C9" s="914" t="s">
        <v>1219</v>
      </c>
      <c r="D9" s="752">
        <v>504042.27</v>
      </c>
      <c r="E9" s="389">
        <f>D9</f>
        <v>504042.27</v>
      </c>
      <c r="F9" s="389">
        <v>219</v>
      </c>
      <c r="G9" s="389">
        <f>F9</f>
        <v>219</v>
      </c>
      <c r="H9" s="389">
        <f t="shared" ref="H9:I37" si="3">+D9+F9</f>
        <v>504261.27</v>
      </c>
      <c r="I9" s="389">
        <f t="shared" si="3"/>
        <v>504261.27</v>
      </c>
      <c r="J9" s="389">
        <v>0.6</v>
      </c>
      <c r="K9" s="389">
        <v>46753.35</v>
      </c>
      <c r="L9" s="389">
        <v>0</v>
      </c>
      <c r="M9" s="754">
        <f t="shared" ref="M9:M37" si="4">+H9-I9</f>
        <v>0</v>
      </c>
      <c r="N9" s="915"/>
      <c r="O9" s="752">
        <v>0</v>
      </c>
      <c r="P9" s="754">
        <f t="shared" ref="P9:P37" si="5">+I9+O9</f>
        <v>504261.27</v>
      </c>
    </row>
    <row r="10" spans="1:16" ht="12.75" customHeight="1" x14ac:dyDescent="0.25">
      <c r="A10" s="736">
        <f>A9+1</f>
        <v>4</v>
      </c>
      <c r="B10" s="913" t="s">
        <v>714</v>
      </c>
      <c r="C10" s="914" t="s">
        <v>715</v>
      </c>
      <c r="D10" s="752">
        <v>32467.5</v>
      </c>
      <c r="E10" s="389">
        <f>D10</f>
        <v>32467.5</v>
      </c>
      <c r="F10" s="389">
        <v>0</v>
      </c>
      <c r="G10" s="389">
        <v>0</v>
      </c>
      <c r="H10" s="389">
        <f t="shared" si="3"/>
        <v>32467.5</v>
      </c>
      <c r="I10" s="389">
        <f t="shared" si="3"/>
        <v>32467.5</v>
      </c>
      <c r="J10" s="389">
        <v>0</v>
      </c>
      <c r="K10" s="389">
        <v>1897.49</v>
      </c>
      <c r="L10" s="389">
        <v>0</v>
      </c>
      <c r="M10" s="754">
        <f t="shared" si="4"/>
        <v>0</v>
      </c>
      <c r="N10" s="915"/>
      <c r="O10" s="752">
        <v>0</v>
      </c>
      <c r="P10" s="754">
        <f t="shared" si="5"/>
        <v>32467.5</v>
      </c>
    </row>
    <row r="11" spans="1:16" ht="12.75" customHeight="1" x14ac:dyDescent="0.25">
      <c r="A11" s="736">
        <f t="shared" si="0"/>
        <v>5</v>
      </c>
      <c r="B11" s="916" t="s">
        <v>716</v>
      </c>
      <c r="C11" s="917" t="s">
        <v>717</v>
      </c>
      <c r="D11" s="752">
        <v>6021.88</v>
      </c>
      <c r="E11" s="389">
        <f>D11</f>
        <v>6021.88</v>
      </c>
      <c r="F11" s="389">
        <v>0</v>
      </c>
      <c r="G11" s="389">
        <v>0</v>
      </c>
      <c r="H11" s="389">
        <f t="shared" si="3"/>
        <v>6021.88</v>
      </c>
      <c r="I11" s="389">
        <f t="shared" si="3"/>
        <v>6021.88</v>
      </c>
      <c r="J11" s="389">
        <v>0</v>
      </c>
      <c r="K11" s="389">
        <v>594.83000000000004</v>
      </c>
      <c r="L11" s="389">
        <v>0</v>
      </c>
      <c r="M11" s="754">
        <f t="shared" si="4"/>
        <v>0</v>
      </c>
      <c r="N11" s="915"/>
      <c r="O11" s="752">
        <v>0</v>
      </c>
      <c r="P11" s="754">
        <f t="shared" si="5"/>
        <v>6021.88</v>
      </c>
    </row>
    <row r="12" spans="1:16" ht="13.5" customHeight="1" x14ac:dyDescent="0.25">
      <c r="A12" s="736">
        <f t="shared" si="0"/>
        <v>6</v>
      </c>
      <c r="B12" s="913" t="s">
        <v>718</v>
      </c>
      <c r="C12" s="914" t="s">
        <v>719</v>
      </c>
      <c r="D12" s="752">
        <v>5370</v>
      </c>
      <c r="E12" s="389">
        <f>D12</f>
        <v>5370</v>
      </c>
      <c r="F12" s="389">
        <v>0</v>
      </c>
      <c r="G12" s="389">
        <v>0</v>
      </c>
      <c r="H12" s="389">
        <f t="shared" si="3"/>
        <v>5370</v>
      </c>
      <c r="I12" s="389">
        <f t="shared" si="3"/>
        <v>5370</v>
      </c>
      <c r="J12" s="389">
        <v>0</v>
      </c>
      <c r="K12" s="389">
        <v>35.89</v>
      </c>
      <c r="L12" s="389">
        <v>0</v>
      </c>
      <c r="M12" s="754">
        <f t="shared" si="4"/>
        <v>0</v>
      </c>
      <c r="N12" s="915"/>
      <c r="O12" s="752">
        <v>0</v>
      </c>
      <c r="P12" s="754">
        <f t="shared" si="5"/>
        <v>5370</v>
      </c>
    </row>
    <row r="13" spans="1:16" ht="12.75" customHeight="1" x14ac:dyDescent="0.25">
      <c r="A13" s="736">
        <f>A12+1</f>
        <v>7</v>
      </c>
      <c r="B13" s="913" t="s">
        <v>720</v>
      </c>
      <c r="C13" s="914" t="s">
        <v>721</v>
      </c>
      <c r="D13" s="752">
        <v>0</v>
      </c>
      <c r="E13" s="389">
        <v>0</v>
      </c>
      <c r="F13" s="389">
        <v>0</v>
      </c>
      <c r="G13" s="389">
        <v>0</v>
      </c>
      <c r="H13" s="389">
        <f t="shared" si="3"/>
        <v>0</v>
      </c>
      <c r="I13" s="389">
        <f t="shared" si="3"/>
        <v>0</v>
      </c>
      <c r="J13" s="389">
        <v>0</v>
      </c>
      <c r="K13" s="389">
        <v>0</v>
      </c>
      <c r="L13" s="389">
        <v>0</v>
      </c>
      <c r="M13" s="754">
        <f t="shared" si="4"/>
        <v>0</v>
      </c>
      <c r="N13" s="915"/>
      <c r="O13" s="752">
        <v>0</v>
      </c>
      <c r="P13" s="754">
        <f t="shared" si="5"/>
        <v>0</v>
      </c>
    </row>
    <row r="14" spans="1:16" ht="12.75" customHeight="1" x14ac:dyDescent="0.25">
      <c r="A14" s="736">
        <f t="shared" si="0"/>
        <v>8</v>
      </c>
      <c r="B14" s="913" t="s">
        <v>722</v>
      </c>
      <c r="C14" s="918" t="s">
        <v>723</v>
      </c>
      <c r="D14" s="752">
        <v>1175.02</v>
      </c>
      <c r="E14" s="389">
        <f>D14</f>
        <v>1175.02</v>
      </c>
      <c r="F14" s="389">
        <v>0</v>
      </c>
      <c r="G14" s="389">
        <v>0</v>
      </c>
      <c r="H14" s="389">
        <f t="shared" si="3"/>
        <v>1175.02</v>
      </c>
      <c r="I14" s="389">
        <f t="shared" si="3"/>
        <v>1175.02</v>
      </c>
      <c r="J14" s="389">
        <v>0</v>
      </c>
      <c r="K14" s="389">
        <v>167.38</v>
      </c>
      <c r="L14" s="389">
        <v>0</v>
      </c>
      <c r="M14" s="754">
        <f t="shared" si="4"/>
        <v>0</v>
      </c>
      <c r="N14" s="915"/>
      <c r="O14" s="752">
        <v>0</v>
      </c>
      <c r="P14" s="754">
        <f t="shared" si="5"/>
        <v>1175.02</v>
      </c>
    </row>
    <row r="15" spans="1:16" ht="12.75" customHeight="1" x14ac:dyDescent="0.25">
      <c r="A15" s="736">
        <f t="shared" si="0"/>
        <v>9</v>
      </c>
      <c r="B15" s="919" t="s">
        <v>724</v>
      </c>
      <c r="C15" s="920" t="s">
        <v>725</v>
      </c>
      <c r="D15" s="752">
        <v>26206</v>
      </c>
      <c r="E15" s="389">
        <f>D15</f>
        <v>26206</v>
      </c>
      <c r="F15" s="389">
        <v>0</v>
      </c>
      <c r="G15" s="389">
        <v>0</v>
      </c>
      <c r="H15" s="389">
        <f t="shared" si="3"/>
        <v>26206</v>
      </c>
      <c r="I15" s="389">
        <f t="shared" si="3"/>
        <v>26206</v>
      </c>
      <c r="J15" s="389">
        <v>0</v>
      </c>
      <c r="K15" s="389">
        <v>75.239999999999995</v>
      </c>
      <c r="L15" s="389">
        <v>0</v>
      </c>
      <c r="M15" s="754">
        <f t="shared" si="4"/>
        <v>0</v>
      </c>
      <c r="N15" s="915"/>
      <c r="O15" s="752">
        <v>0</v>
      </c>
      <c r="P15" s="754">
        <f t="shared" si="5"/>
        <v>26206</v>
      </c>
    </row>
    <row r="16" spans="1:16" ht="12.75" customHeight="1" x14ac:dyDescent="0.25">
      <c r="A16" s="736">
        <f>+A15+1</f>
        <v>10</v>
      </c>
      <c r="B16" s="919" t="s">
        <v>728</v>
      </c>
      <c r="C16" s="921" t="s">
        <v>1070</v>
      </c>
      <c r="D16" s="752">
        <v>20205</v>
      </c>
      <c r="E16" s="389">
        <f>D16</f>
        <v>20205</v>
      </c>
      <c r="F16" s="389">
        <v>11138</v>
      </c>
      <c r="G16" s="389">
        <f>F16</f>
        <v>11138</v>
      </c>
      <c r="H16" s="389">
        <f t="shared" si="3"/>
        <v>31343</v>
      </c>
      <c r="I16" s="389">
        <f t="shared" si="3"/>
        <v>31343</v>
      </c>
      <c r="J16" s="389">
        <v>2301.79</v>
      </c>
      <c r="K16" s="389">
        <v>1785.61</v>
      </c>
      <c r="L16" s="389">
        <v>0</v>
      </c>
      <c r="M16" s="754">
        <f t="shared" si="4"/>
        <v>0</v>
      </c>
      <c r="N16" s="915"/>
      <c r="O16" s="752">
        <v>0</v>
      </c>
      <c r="P16" s="754">
        <f t="shared" si="5"/>
        <v>31343</v>
      </c>
    </row>
    <row r="17" spans="1:20" s="76" customFormat="1" ht="12.75" customHeight="1" x14ac:dyDescent="0.25">
      <c r="A17" s="727">
        <f t="shared" si="0"/>
        <v>11</v>
      </c>
      <c r="B17" s="1065" t="s">
        <v>777</v>
      </c>
      <c r="C17" s="1066"/>
      <c r="D17" s="866">
        <f>SUM(D18:D24)</f>
        <v>9879.27</v>
      </c>
      <c r="E17" s="867">
        <f t="shared" ref="E17:P17" si="6">SUM(E18:E24)</f>
        <v>9806.91</v>
      </c>
      <c r="F17" s="867">
        <f t="shared" si="6"/>
        <v>1530</v>
      </c>
      <c r="G17" s="867">
        <f t="shared" si="6"/>
        <v>1530</v>
      </c>
      <c r="H17" s="867">
        <f t="shared" si="6"/>
        <v>11409.27</v>
      </c>
      <c r="I17" s="867">
        <f t="shared" si="6"/>
        <v>11336.91</v>
      </c>
      <c r="J17" s="867">
        <f t="shared" si="6"/>
        <v>0</v>
      </c>
      <c r="K17" s="867">
        <f t="shared" si="6"/>
        <v>0</v>
      </c>
      <c r="L17" s="867">
        <f t="shared" si="6"/>
        <v>0</v>
      </c>
      <c r="M17" s="868">
        <f t="shared" si="6"/>
        <v>72.3599999999999</v>
      </c>
      <c r="N17" s="912"/>
      <c r="O17" s="866">
        <f t="shared" si="6"/>
        <v>99.26</v>
      </c>
      <c r="P17" s="868">
        <f t="shared" si="6"/>
        <v>11436.17</v>
      </c>
    </row>
    <row r="18" spans="1:20" s="75" customFormat="1" ht="12.75" customHeight="1" x14ac:dyDescent="0.25">
      <c r="A18" s="922">
        <f>A17+1</f>
        <v>12</v>
      </c>
      <c r="B18" s="916" t="s">
        <v>716</v>
      </c>
      <c r="C18" s="917" t="s">
        <v>717</v>
      </c>
      <c r="D18" s="752">
        <v>1416.27</v>
      </c>
      <c r="E18" s="389">
        <v>1343.91</v>
      </c>
      <c r="F18" s="389">
        <v>0</v>
      </c>
      <c r="G18" s="389">
        <v>0</v>
      </c>
      <c r="H18" s="389">
        <f t="shared" si="3"/>
        <v>1416.27</v>
      </c>
      <c r="I18" s="389">
        <f t="shared" si="3"/>
        <v>1343.91</v>
      </c>
      <c r="J18" s="389">
        <v>0</v>
      </c>
      <c r="K18" s="389">
        <v>0</v>
      </c>
      <c r="L18" s="389">
        <v>0</v>
      </c>
      <c r="M18" s="754">
        <f t="shared" si="4"/>
        <v>72.3599999999999</v>
      </c>
      <c r="N18" s="915"/>
      <c r="O18" s="752">
        <v>91</v>
      </c>
      <c r="P18" s="754">
        <f t="shared" si="5"/>
        <v>1434.91</v>
      </c>
    </row>
    <row r="19" spans="1:20" ht="12.75" customHeight="1" x14ac:dyDescent="0.25">
      <c r="A19" s="736">
        <f>A18+1</f>
        <v>13</v>
      </c>
      <c r="B19" s="913" t="s">
        <v>718</v>
      </c>
      <c r="C19" s="914" t="s">
        <v>719</v>
      </c>
      <c r="D19" s="752">
        <v>0</v>
      </c>
      <c r="E19" s="389">
        <f t="shared" ref="E19:E24" si="7">D19</f>
        <v>0</v>
      </c>
      <c r="F19" s="389">
        <v>0</v>
      </c>
      <c r="G19" s="389">
        <v>0</v>
      </c>
      <c r="H19" s="389">
        <f t="shared" si="3"/>
        <v>0</v>
      </c>
      <c r="I19" s="389">
        <f t="shared" si="3"/>
        <v>0</v>
      </c>
      <c r="J19" s="389">
        <v>0</v>
      </c>
      <c r="K19" s="389">
        <v>0</v>
      </c>
      <c r="L19" s="389">
        <v>0</v>
      </c>
      <c r="M19" s="754">
        <f t="shared" si="4"/>
        <v>0</v>
      </c>
      <c r="N19" s="915"/>
      <c r="O19" s="752">
        <v>0</v>
      </c>
      <c r="P19" s="754">
        <f t="shared" si="5"/>
        <v>0</v>
      </c>
    </row>
    <row r="20" spans="1:20" ht="12.75" customHeight="1" x14ac:dyDescent="0.25">
      <c r="A20" s="736">
        <f t="shared" si="0"/>
        <v>14</v>
      </c>
      <c r="B20" s="913" t="s">
        <v>726</v>
      </c>
      <c r="C20" s="914" t="s">
        <v>727</v>
      </c>
      <c r="D20" s="752">
        <v>0</v>
      </c>
      <c r="E20" s="389">
        <f t="shared" si="7"/>
        <v>0</v>
      </c>
      <c r="F20" s="389">
        <v>0</v>
      </c>
      <c r="G20" s="389">
        <v>0</v>
      </c>
      <c r="H20" s="389">
        <f t="shared" si="3"/>
        <v>0</v>
      </c>
      <c r="I20" s="389">
        <f t="shared" si="3"/>
        <v>0</v>
      </c>
      <c r="J20" s="389">
        <v>0</v>
      </c>
      <c r="K20" s="389">
        <v>0</v>
      </c>
      <c r="L20" s="389">
        <v>0</v>
      </c>
      <c r="M20" s="754">
        <f t="shared" si="4"/>
        <v>0</v>
      </c>
      <c r="N20" s="915"/>
      <c r="O20" s="752">
        <v>0</v>
      </c>
      <c r="P20" s="754">
        <f t="shared" si="5"/>
        <v>0</v>
      </c>
    </row>
    <row r="21" spans="1:20" ht="12.75" customHeight="1" x14ac:dyDescent="0.25">
      <c r="A21" s="736">
        <f t="shared" si="0"/>
        <v>15</v>
      </c>
      <c r="B21" s="913" t="s">
        <v>728</v>
      </c>
      <c r="C21" s="914" t="s">
        <v>729</v>
      </c>
      <c r="D21" s="752">
        <v>576</v>
      </c>
      <c r="E21" s="389">
        <f t="shared" si="7"/>
        <v>576</v>
      </c>
      <c r="F21" s="389">
        <v>1530</v>
      </c>
      <c r="G21" s="389">
        <f>F21</f>
        <v>1530</v>
      </c>
      <c r="H21" s="389">
        <f t="shared" si="3"/>
        <v>2106</v>
      </c>
      <c r="I21" s="389">
        <f t="shared" si="3"/>
        <v>2106</v>
      </c>
      <c r="J21" s="389">
        <v>0</v>
      </c>
      <c r="K21" s="389">
        <v>0</v>
      </c>
      <c r="L21" s="389">
        <v>0</v>
      </c>
      <c r="M21" s="754">
        <f t="shared" si="4"/>
        <v>0</v>
      </c>
      <c r="N21" s="915"/>
      <c r="O21" s="752">
        <v>0</v>
      </c>
      <c r="P21" s="754">
        <f t="shared" si="5"/>
        <v>2106</v>
      </c>
    </row>
    <row r="22" spans="1:20" ht="12.75" customHeight="1" x14ac:dyDescent="0.25">
      <c r="A22" s="736">
        <f t="shared" si="0"/>
        <v>16</v>
      </c>
      <c r="B22" s="913" t="s">
        <v>730</v>
      </c>
      <c r="C22" s="914" t="s">
        <v>731</v>
      </c>
      <c r="D22" s="752">
        <v>7849</v>
      </c>
      <c r="E22" s="389">
        <f t="shared" si="7"/>
        <v>7849</v>
      </c>
      <c r="F22" s="389">
        <v>0</v>
      </c>
      <c r="G22" s="389">
        <v>0</v>
      </c>
      <c r="H22" s="389">
        <f t="shared" si="3"/>
        <v>7849</v>
      </c>
      <c r="I22" s="389">
        <f t="shared" si="3"/>
        <v>7849</v>
      </c>
      <c r="J22" s="389">
        <v>0</v>
      </c>
      <c r="K22" s="389">
        <v>0</v>
      </c>
      <c r="L22" s="389">
        <v>0</v>
      </c>
      <c r="M22" s="754">
        <v>0</v>
      </c>
      <c r="N22" s="915"/>
      <c r="O22" s="752">
        <v>0</v>
      </c>
      <c r="P22" s="754">
        <f t="shared" si="5"/>
        <v>7849</v>
      </c>
    </row>
    <row r="23" spans="1:20" ht="12.75" customHeight="1" x14ac:dyDescent="0.25">
      <c r="A23" s="736">
        <f t="shared" si="0"/>
        <v>17</v>
      </c>
      <c r="B23" s="919" t="s">
        <v>720</v>
      </c>
      <c r="C23" s="920" t="s">
        <v>721</v>
      </c>
      <c r="D23" s="752">
        <v>0</v>
      </c>
      <c r="E23" s="389">
        <f t="shared" si="7"/>
        <v>0</v>
      </c>
      <c r="F23" s="389">
        <v>0</v>
      </c>
      <c r="G23" s="389">
        <v>0</v>
      </c>
      <c r="H23" s="389">
        <f t="shared" si="3"/>
        <v>0</v>
      </c>
      <c r="I23" s="389">
        <f t="shared" si="3"/>
        <v>0</v>
      </c>
      <c r="J23" s="389">
        <v>0</v>
      </c>
      <c r="K23" s="389">
        <v>0</v>
      </c>
      <c r="L23" s="389">
        <v>0</v>
      </c>
      <c r="M23" s="754">
        <f t="shared" si="4"/>
        <v>0</v>
      </c>
      <c r="N23" s="915"/>
      <c r="O23" s="752">
        <v>0</v>
      </c>
      <c r="P23" s="754">
        <f t="shared" si="5"/>
        <v>0</v>
      </c>
    </row>
    <row r="24" spans="1:20" ht="12.75" customHeight="1" x14ac:dyDescent="0.25">
      <c r="A24" s="736">
        <f>A23+1</f>
        <v>18</v>
      </c>
      <c r="B24" s="919"/>
      <c r="C24" s="921" t="s">
        <v>1101</v>
      </c>
      <c r="D24" s="752">
        <v>38</v>
      </c>
      <c r="E24" s="389">
        <f t="shared" si="7"/>
        <v>38</v>
      </c>
      <c r="F24" s="389">
        <v>0</v>
      </c>
      <c r="G24" s="389">
        <v>0</v>
      </c>
      <c r="H24" s="389">
        <f t="shared" si="3"/>
        <v>38</v>
      </c>
      <c r="I24" s="389">
        <f t="shared" si="3"/>
        <v>38</v>
      </c>
      <c r="J24" s="389">
        <v>0</v>
      </c>
      <c r="K24" s="389">
        <v>0</v>
      </c>
      <c r="L24" s="389">
        <v>0</v>
      </c>
      <c r="M24" s="754">
        <f t="shared" si="4"/>
        <v>0</v>
      </c>
      <c r="N24" s="915"/>
      <c r="O24" s="752">
        <v>8.26</v>
      </c>
      <c r="P24" s="754">
        <f t="shared" si="5"/>
        <v>46.26</v>
      </c>
    </row>
    <row r="25" spans="1:20" s="76" customFormat="1" ht="12.75" customHeight="1" x14ac:dyDescent="0.25">
      <c r="A25" s="830">
        <f t="shared" si="0"/>
        <v>19</v>
      </c>
      <c r="B25" s="1051" t="s">
        <v>737</v>
      </c>
      <c r="C25" s="1052"/>
      <c r="D25" s="888">
        <f>D26+D27+D28</f>
        <v>1078.1999999999998</v>
      </c>
      <c r="E25" s="360">
        <f t="shared" ref="E25:M25" si="8">E26+E27+E28</f>
        <v>1078.1999999999998</v>
      </c>
      <c r="F25" s="360">
        <f t="shared" si="8"/>
        <v>0</v>
      </c>
      <c r="G25" s="360">
        <f t="shared" si="8"/>
        <v>0</v>
      </c>
      <c r="H25" s="360">
        <f t="shared" si="8"/>
        <v>1078.1999999999998</v>
      </c>
      <c r="I25" s="360">
        <f t="shared" si="8"/>
        <v>1078.1999999999998</v>
      </c>
      <c r="J25" s="360">
        <f t="shared" si="8"/>
        <v>0</v>
      </c>
      <c r="K25" s="360">
        <f t="shared" si="8"/>
        <v>0</v>
      </c>
      <c r="L25" s="360">
        <f t="shared" si="8"/>
        <v>0</v>
      </c>
      <c r="M25" s="889">
        <f t="shared" si="8"/>
        <v>0</v>
      </c>
      <c r="N25" s="912"/>
      <c r="O25" s="888">
        <f t="shared" ref="O25:P25" si="9">O26+O27+O28</f>
        <v>352.6</v>
      </c>
      <c r="P25" s="889">
        <f t="shared" si="9"/>
        <v>1430.8</v>
      </c>
      <c r="Q25" s="953"/>
    </row>
    <row r="26" spans="1:20" s="78" customFormat="1" ht="12.75" customHeight="1" x14ac:dyDescent="0.25">
      <c r="A26" s="923">
        <v>20</v>
      </c>
      <c r="B26" s="924"/>
      <c r="C26" s="925" t="s">
        <v>1102</v>
      </c>
      <c r="D26" s="881">
        <v>907.4</v>
      </c>
      <c r="E26" s="389">
        <f t="shared" ref="E26:E36" si="10">D26</f>
        <v>907.4</v>
      </c>
      <c r="F26" s="878">
        <v>0</v>
      </c>
      <c r="G26" s="878">
        <v>0</v>
      </c>
      <c r="H26" s="389">
        <f t="shared" si="3"/>
        <v>907.4</v>
      </c>
      <c r="I26" s="389">
        <f t="shared" si="3"/>
        <v>907.4</v>
      </c>
      <c r="J26" s="389">
        <v>0</v>
      </c>
      <c r="K26" s="389">
        <v>0</v>
      </c>
      <c r="L26" s="878">
        <v>0</v>
      </c>
      <c r="M26" s="754">
        <f>+H26-I26</f>
        <v>0</v>
      </c>
      <c r="N26" s="880"/>
      <c r="O26" s="881">
        <v>352.6</v>
      </c>
      <c r="P26" s="754">
        <f>+I26+O26</f>
        <v>1260</v>
      </c>
      <c r="Q26" s="632"/>
      <c r="R26" s="633"/>
      <c r="T26" s="631"/>
    </row>
    <row r="27" spans="1:20" ht="12.75" customHeight="1" x14ac:dyDescent="0.25">
      <c r="A27" s="923">
        <v>21</v>
      </c>
      <c r="B27" s="913"/>
      <c r="C27" s="921" t="s">
        <v>1130</v>
      </c>
      <c r="D27" s="752">
        <v>10.8</v>
      </c>
      <c r="E27" s="389">
        <f t="shared" si="10"/>
        <v>10.8</v>
      </c>
      <c r="F27" s="389">
        <v>0</v>
      </c>
      <c r="G27" s="389">
        <v>0</v>
      </c>
      <c r="H27" s="389">
        <f t="shared" ref="H27" si="11">+D27+F27</f>
        <v>10.8</v>
      </c>
      <c r="I27" s="389">
        <f t="shared" ref="I27" si="12">+E27+G27</f>
        <v>10.8</v>
      </c>
      <c r="J27" s="389">
        <v>0</v>
      </c>
      <c r="K27" s="389">
        <v>0</v>
      </c>
      <c r="L27" s="878">
        <f>5635-5635</f>
        <v>0</v>
      </c>
      <c r="M27" s="754">
        <f>+H27-I27</f>
        <v>0</v>
      </c>
      <c r="N27" s="880"/>
      <c r="O27" s="881">
        <v>0</v>
      </c>
      <c r="P27" s="754">
        <f>+I27+O27</f>
        <v>10.8</v>
      </c>
      <c r="Q27" s="724"/>
    </row>
    <row r="28" spans="1:20" ht="12.75" customHeight="1" x14ac:dyDescent="0.25">
      <c r="A28" s="923">
        <v>22</v>
      </c>
      <c r="B28" s="913"/>
      <c r="C28" s="921" t="s">
        <v>1103</v>
      </c>
      <c r="D28" s="752">
        <v>160</v>
      </c>
      <c r="E28" s="389">
        <f t="shared" si="10"/>
        <v>160</v>
      </c>
      <c r="F28" s="389">
        <v>0</v>
      </c>
      <c r="G28" s="389">
        <v>0</v>
      </c>
      <c r="H28" s="389">
        <f t="shared" si="3"/>
        <v>160</v>
      </c>
      <c r="I28" s="389">
        <f t="shared" si="3"/>
        <v>160</v>
      </c>
      <c r="J28" s="389">
        <v>0</v>
      </c>
      <c r="K28" s="389">
        <v>0</v>
      </c>
      <c r="L28" s="878">
        <v>0</v>
      </c>
      <c r="M28" s="754">
        <f>+H28-I28</f>
        <v>0</v>
      </c>
      <c r="N28" s="880"/>
      <c r="O28" s="881">
        <v>0</v>
      </c>
      <c r="P28" s="754">
        <f>+I28+O28</f>
        <v>160</v>
      </c>
      <c r="Q28" s="724"/>
    </row>
    <row r="29" spans="1:20" s="73" customFormat="1" ht="12.75" customHeight="1" x14ac:dyDescent="0.25">
      <c r="A29" s="830">
        <v>23</v>
      </c>
      <c r="B29" s="1051" t="s">
        <v>735</v>
      </c>
      <c r="C29" s="1052"/>
      <c r="D29" s="888">
        <f>SUM(D30:D36)</f>
        <v>2892.83</v>
      </c>
      <c r="E29" s="360">
        <f t="shared" ref="E29:M29" si="13">SUM(E30:E36)</f>
        <v>2892.83</v>
      </c>
      <c r="F29" s="360">
        <f t="shared" si="13"/>
        <v>0</v>
      </c>
      <c r="G29" s="360">
        <f t="shared" si="13"/>
        <v>0</v>
      </c>
      <c r="H29" s="360">
        <f t="shared" si="13"/>
        <v>2892.83</v>
      </c>
      <c r="I29" s="360">
        <f t="shared" si="13"/>
        <v>2892.83</v>
      </c>
      <c r="J29" s="360">
        <f t="shared" si="13"/>
        <v>0</v>
      </c>
      <c r="K29" s="360">
        <f t="shared" si="13"/>
        <v>0</v>
      </c>
      <c r="L29" s="360">
        <f t="shared" si="13"/>
        <v>6.05</v>
      </c>
      <c r="M29" s="889">
        <f t="shared" si="13"/>
        <v>0</v>
      </c>
      <c r="N29" s="954"/>
      <c r="O29" s="888">
        <v>87.31</v>
      </c>
      <c r="P29" s="889">
        <f t="shared" ref="P29" si="14">SUM(P30:P36)</f>
        <v>2892.83</v>
      </c>
      <c r="Q29" s="955"/>
    </row>
    <row r="30" spans="1:20" ht="12.75" customHeight="1" x14ac:dyDescent="0.25">
      <c r="A30" s="923">
        <v>24</v>
      </c>
      <c r="B30" s="1053" t="s">
        <v>1104</v>
      </c>
      <c r="C30" s="1054"/>
      <c r="D30" s="881">
        <v>195.47</v>
      </c>
      <c r="E30" s="389">
        <f t="shared" si="10"/>
        <v>195.47</v>
      </c>
      <c r="F30" s="878">
        <v>0</v>
      </c>
      <c r="G30" s="878">
        <v>0</v>
      </c>
      <c r="H30" s="389">
        <f t="shared" ref="H30:I33" si="15">+D30+F30</f>
        <v>195.47</v>
      </c>
      <c r="I30" s="389">
        <f t="shared" si="15"/>
        <v>195.47</v>
      </c>
      <c r="J30" s="389">
        <v>0</v>
      </c>
      <c r="K30" s="389">
        <v>0</v>
      </c>
      <c r="L30" s="878">
        <v>6.05</v>
      </c>
      <c r="M30" s="754">
        <f t="shared" ref="M30:M35" si="16">+H30-I30</f>
        <v>0</v>
      </c>
      <c r="N30" s="880"/>
      <c r="O30" s="881">
        <v>0</v>
      </c>
      <c r="P30" s="754">
        <f t="shared" ref="P30:P35" si="17">+I30+O30</f>
        <v>195.47</v>
      </c>
      <c r="Q30" s="724"/>
    </row>
    <row r="31" spans="1:20" ht="12.75" customHeight="1" x14ac:dyDescent="0.25">
      <c r="A31" s="923">
        <v>25</v>
      </c>
      <c r="B31" s="926"/>
      <c r="C31" s="927" t="s">
        <v>1250</v>
      </c>
      <c r="D31" s="881">
        <v>838.44</v>
      </c>
      <c r="E31" s="389">
        <f t="shared" si="10"/>
        <v>838.44</v>
      </c>
      <c r="F31" s="878">
        <v>0</v>
      </c>
      <c r="G31" s="878">
        <v>0</v>
      </c>
      <c r="H31" s="389">
        <f t="shared" si="15"/>
        <v>838.44</v>
      </c>
      <c r="I31" s="389">
        <f t="shared" si="15"/>
        <v>838.44</v>
      </c>
      <c r="J31" s="389">
        <v>0</v>
      </c>
      <c r="K31" s="389">
        <v>0</v>
      </c>
      <c r="L31" s="389">
        <v>0</v>
      </c>
      <c r="M31" s="754">
        <f t="shared" si="16"/>
        <v>0</v>
      </c>
      <c r="N31" s="880"/>
      <c r="O31" s="881">
        <v>0</v>
      </c>
      <c r="P31" s="754">
        <f t="shared" si="17"/>
        <v>838.44</v>
      </c>
      <c r="Q31" s="724"/>
    </row>
    <row r="32" spans="1:20" ht="12.75" customHeight="1" x14ac:dyDescent="0.25">
      <c r="A32" s="923">
        <v>26</v>
      </c>
      <c r="B32" s="926"/>
      <c r="C32" s="927" t="s">
        <v>1131</v>
      </c>
      <c r="D32" s="881">
        <v>66.67</v>
      </c>
      <c r="E32" s="389">
        <f t="shared" si="10"/>
        <v>66.67</v>
      </c>
      <c r="F32" s="878">
        <v>0</v>
      </c>
      <c r="G32" s="878">
        <v>0</v>
      </c>
      <c r="H32" s="389">
        <f t="shared" si="15"/>
        <v>66.67</v>
      </c>
      <c r="I32" s="389">
        <f t="shared" si="15"/>
        <v>66.67</v>
      </c>
      <c r="J32" s="389">
        <v>0</v>
      </c>
      <c r="K32" s="389">
        <v>0</v>
      </c>
      <c r="L32" s="389">
        <v>0</v>
      </c>
      <c r="M32" s="754">
        <f t="shared" si="16"/>
        <v>0</v>
      </c>
      <c r="N32" s="880"/>
      <c r="O32" s="881">
        <v>0</v>
      </c>
      <c r="P32" s="754">
        <f t="shared" si="17"/>
        <v>66.67</v>
      </c>
      <c r="Q32" s="724"/>
    </row>
    <row r="33" spans="1:20" s="78" customFormat="1" ht="12.75" customHeight="1" x14ac:dyDescent="0.25">
      <c r="A33" s="923">
        <v>27</v>
      </c>
      <c r="B33" s="924"/>
      <c r="C33" s="925" t="s">
        <v>1259</v>
      </c>
      <c r="D33" s="881">
        <v>1305</v>
      </c>
      <c r="E33" s="389">
        <f t="shared" si="10"/>
        <v>1305</v>
      </c>
      <c r="F33" s="878">
        <v>0</v>
      </c>
      <c r="G33" s="878">
        <v>0</v>
      </c>
      <c r="H33" s="389">
        <f t="shared" si="15"/>
        <v>1305</v>
      </c>
      <c r="I33" s="389">
        <f t="shared" si="15"/>
        <v>1305</v>
      </c>
      <c r="J33" s="389">
        <v>0</v>
      </c>
      <c r="K33" s="389">
        <v>0</v>
      </c>
      <c r="L33" s="878">
        <v>0</v>
      </c>
      <c r="M33" s="754">
        <f t="shared" si="16"/>
        <v>0</v>
      </c>
      <c r="N33" s="880"/>
      <c r="O33" s="881">
        <v>0</v>
      </c>
      <c r="P33" s="754">
        <f t="shared" si="17"/>
        <v>1305</v>
      </c>
      <c r="Q33" s="725"/>
      <c r="R33" s="633"/>
      <c r="T33" s="631"/>
    </row>
    <row r="34" spans="1:20" s="78" customFormat="1" ht="12.75" customHeight="1" x14ac:dyDescent="0.25">
      <c r="A34" s="923">
        <v>28</v>
      </c>
      <c r="B34" s="924"/>
      <c r="C34" s="925" t="s">
        <v>1168</v>
      </c>
      <c r="D34" s="881">
        <v>45.64</v>
      </c>
      <c r="E34" s="389">
        <f t="shared" si="10"/>
        <v>45.64</v>
      </c>
      <c r="F34" s="878">
        <v>0</v>
      </c>
      <c r="G34" s="878">
        <v>0</v>
      </c>
      <c r="H34" s="389">
        <f t="shared" ref="H34" si="18">+D34+F34</f>
        <v>45.64</v>
      </c>
      <c r="I34" s="389">
        <f t="shared" ref="I34" si="19">+E34+G34</f>
        <v>45.64</v>
      </c>
      <c r="J34" s="389">
        <v>0</v>
      </c>
      <c r="K34" s="389">
        <v>0</v>
      </c>
      <c r="L34" s="878">
        <v>0</v>
      </c>
      <c r="M34" s="754">
        <f t="shared" si="16"/>
        <v>0</v>
      </c>
      <c r="N34" s="880"/>
      <c r="O34" s="881">
        <v>0</v>
      </c>
      <c r="P34" s="754">
        <f t="shared" si="17"/>
        <v>45.64</v>
      </c>
      <c r="Q34" s="725"/>
      <c r="R34" s="633"/>
      <c r="T34" s="631"/>
    </row>
    <row r="35" spans="1:20" ht="12.75" customHeight="1" x14ac:dyDescent="0.25">
      <c r="A35" s="923">
        <v>29</v>
      </c>
      <c r="B35" s="926"/>
      <c r="C35" s="925" t="s">
        <v>1105</v>
      </c>
      <c r="D35" s="881">
        <v>147.03</v>
      </c>
      <c r="E35" s="389">
        <f t="shared" si="10"/>
        <v>147.03</v>
      </c>
      <c r="F35" s="878">
        <v>0</v>
      </c>
      <c r="G35" s="878">
        <v>0</v>
      </c>
      <c r="H35" s="389">
        <f t="shared" si="3"/>
        <v>147.03</v>
      </c>
      <c r="I35" s="389">
        <f t="shared" si="3"/>
        <v>147.03</v>
      </c>
      <c r="J35" s="389">
        <v>0</v>
      </c>
      <c r="K35" s="389">
        <v>0</v>
      </c>
      <c r="L35" s="389">
        <v>0</v>
      </c>
      <c r="M35" s="754">
        <f t="shared" si="16"/>
        <v>0</v>
      </c>
      <c r="N35" s="861"/>
      <c r="O35" s="752">
        <v>0</v>
      </c>
      <c r="P35" s="754">
        <f t="shared" si="17"/>
        <v>147.03</v>
      </c>
    </row>
    <row r="36" spans="1:20" ht="12.75" customHeight="1" x14ac:dyDescent="0.25">
      <c r="A36" s="923">
        <v>30</v>
      </c>
      <c r="B36" s="928"/>
      <c r="C36" s="921" t="s">
        <v>1106</v>
      </c>
      <c r="D36" s="752">
        <v>294.58</v>
      </c>
      <c r="E36" s="389">
        <f t="shared" si="10"/>
        <v>294.58</v>
      </c>
      <c r="F36" s="389">
        <v>0</v>
      </c>
      <c r="G36" s="389">
        <v>0</v>
      </c>
      <c r="H36" s="389">
        <f t="shared" si="3"/>
        <v>294.58</v>
      </c>
      <c r="I36" s="389">
        <f t="shared" si="3"/>
        <v>294.58</v>
      </c>
      <c r="J36" s="389">
        <v>0</v>
      </c>
      <c r="K36" s="389">
        <v>0</v>
      </c>
      <c r="L36" s="389">
        <v>0</v>
      </c>
      <c r="M36" s="754">
        <f t="shared" si="4"/>
        <v>0</v>
      </c>
      <c r="N36" s="861"/>
      <c r="O36" s="752">
        <v>0</v>
      </c>
      <c r="P36" s="754">
        <f t="shared" si="5"/>
        <v>294.58</v>
      </c>
    </row>
    <row r="37" spans="1:20" ht="12.75" customHeight="1" thickBot="1" x14ac:dyDescent="0.3">
      <c r="A37" s="929">
        <v>31</v>
      </c>
      <c r="B37" s="1055" t="s">
        <v>1220</v>
      </c>
      <c r="C37" s="1056"/>
      <c r="D37" s="832">
        <v>9150.5300000000007</v>
      </c>
      <c r="E37" s="833">
        <f>D37</f>
        <v>9150.5300000000007</v>
      </c>
      <c r="F37" s="833">
        <v>0</v>
      </c>
      <c r="G37" s="833">
        <v>0</v>
      </c>
      <c r="H37" s="833">
        <f t="shared" si="3"/>
        <v>9150.5300000000007</v>
      </c>
      <c r="I37" s="833">
        <f t="shared" si="3"/>
        <v>9150.5300000000007</v>
      </c>
      <c r="J37" s="833">
        <v>0</v>
      </c>
      <c r="K37" s="833">
        <v>0</v>
      </c>
      <c r="L37" s="833">
        <v>0</v>
      </c>
      <c r="M37" s="836">
        <f t="shared" si="4"/>
        <v>0</v>
      </c>
      <c r="N37" s="912"/>
      <c r="O37" s="930">
        <v>181.51</v>
      </c>
      <c r="P37" s="945">
        <f t="shared" si="5"/>
        <v>9332.0400000000009</v>
      </c>
    </row>
    <row r="38" spans="1:20" s="73" customFormat="1" ht="13.5" customHeight="1" thickBot="1" x14ac:dyDescent="0.3">
      <c r="A38" s="946">
        <v>32</v>
      </c>
      <c r="B38" s="931" t="s">
        <v>696</v>
      </c>
      <c r="C38" s="947"/>
      <c r="D38" s="948">
        <f t="shared" ref="D38:M38" si="20">+D7+D25+D29+D37</f>
        <v>618488.5</v>
      </c>
      <c r="E38" s="949">
        <f t="shared" si="20"/>
        <v>618416.14</v>
      </c>
      <c r="F38" s="949">
        <f t="shared" si="20"/>
        <v>12887</v>
      </c>
      <c r="G38" s="949">
        <f t="shared" si="20"/>
        <v>12887</v>
      </c>
      <c r="H38" s="949">
        <f t="shared" si="20"/>
        <v>631375.5</v>
      </c>
      <c r="I38" s="949">
        <f t="shared" si="20"/>
        <v>631303.14</v>
      </c>
      <c r="J38" s="949">
        <f t="shared" si="20"/>
        <v>2302.39</v>
      </c>
      <c r="K38" s="949">
        <f t="shared" si="20"/>
        <v>51309.789999999994</v>
      </c>
      <c r="L38" s="949">
        <f t="shared" si="20"/>
        <v>6.05</v>
      </c>
      <c r="M38" s="950">
        <f t="shared" si="20"/>
        <v>72.3599999999999</v>
      </c>
      <c r="N38" s="951"/>
      <c r="O38" s="948">
        <f>+O7+O25+O29+O37</f>
        <v>720.68000000000006</v>
      </c>
      <c r="P38" s="950">
        <f>+P7+P25+P29+P37</f>
        <v>631936.51000000013</v>
      </c>
    </row>
    <row r="39" spans="1:20" s="147" customFormat="1" ht="13.5" customHeight="1" x14ac:dyDescent="0.25">
      <c r="A39" s="846"/>
      <c r="B39" s="932"/>
      <c r="C39" s="933"/>
      <c r="D39" s="934"/>
      <c r="E39" s="934"/>
      <c r="F39" s="934"/>
      <c r="G39" s="934"/>
      <c r="H39" s="934"/>
      <c r="I39" s="934"/>
      <c r="J39" s="934"/>
      <c r="K39" s="934"/>
      <c r="L39" s="934"/>
      <c r="M39" s="934"/>
      <c r="N39" s="935"/>
      <c r="O39" s="934"/>
      <c r="P39" s="934"/>
    </row>
    <row r="40" spans="1:20" ht="22.5" customHeight="1" x14ac:dyDescent="0.25">
      <c r="A40" s="669" t="s">
        <v>630</v>
      </c>
      <c r="B40" s="173"/>
      <c r="C40" s="173"/>
      <c r="D40" s="173"/>
      <c r="E40" s="936"/>
      <c r="F40" s="173"/>
      <c r="G40" s="173"/>
      <c r="H40" s="173"/>
      <c r="I40" s="173"/>
      <c r="J40" s="173"/>
      <c r="K40" s="173"/>
      <c r="L40" s="173"/>
      <c r="M40" s="173"/>
      <c r="N40" s="905"/>
      <c r="O40" s="173"/>
      <c r="P40" s="173"/>
    </row>
    <row r="41" spans="1:20" ht="32.25" customHeight="1" x14ac:dyDescent="0.25">
      <c r="A41" s="1050" t="s">
        <v>1224</v>
      </c>
      <c r="B41" s="1050"/>
      <c r="C41" s="1050"/>
      <c r="D41" s="1050"/>
      <c r="E41" s="1050"/>
      <c r="F41" s="1050"/>
      <c r="G41" s="1050"/>
      <c r="H41" s="1050"/>
      <c r="I41" s="1050"/>
      <c r="J41" s="1050"/>
      <c r="K41" s="1050"/>
      <c r="L41" s="1050"/>
      <c r="M41" s="1050"/>
      <c r="N41" s="1050"/>
      <c r="O41" s="1050"/>
      <c r="P41" s="1050"/>
    </row>
    <row r="42" spans="1:20" ht="16.5" customHeight="1" x14ac:dyDescent="0.25">
      <c r="A42" s="1050" t="s">
        <v>1221</v>
      </c>
      <c r="B42" s="1050"/>
      <c r="C42" s="1050"/>
      <c r="D42" s="1050"/>
      <c r="E42" s="1050"/>
      <c r="F42" s="1050"/>
      <c r="G42" s="1050"/>
      <c r="H42" s="1050"/>
      <c r="I42" s="1050"/>
      <c r="J42" s="1050"/>
      <c r="K42" s="1050"/>
      <c r="L42" s="1050"/>
      <c r="M42" s="1050"/>
      <c r="N42" s="1050"/>
      <c r="O42" s="1050"/>
      <c r="P42" s="1050"/>
    </row>
    <row r="43" spans="1:20" ht="16.5" customHeight="1" x14ac:dyDescent="0.25">
      <c r="A43" s="1050" t="s">
        <v>1225</v>
      </c>
      <c r="B43" s="1050"/>
      <c r="C43" s="1050"/>
      <c r="D43" s="1050"/>
      <c r="E43" s="1050"/>
      <c r="F43" s="1050"/>
      <c r="G43" s="1050"/>
      <c r="H43" s="1050"/>
      <c r="I43" s="1050"/>
      <c r="J43" s="1050"/>
      <c r="K43" s="1050"/>
      <c r="L43" s="1050"/>
      <c r="M43" s="1050"/>
      <c r="N43" s="1050"/>
      <c r="O43" s="1050"/>
      <c r="P43" s="1050"/>
    </row>
    <row r="44" spans="1:20" ht="28.5" customHeight="1" x14ac:dyDescent="0.25">
      <c r="A44" s="1050" t="s">
        <v>1249</v>
      </c>
      <c r="B44" s="1050"/>
      <c r="C44" s="1050"/>
      <c r="D44" s="1050"/>
      <c r="E44" s="1050"/>
      <c r="F44" s="1050"/>
      <c r="G44" s="1050"/>
      <c r="H44" s="1050"/>
      <c r="I44" s="1050"/>
      <c r="J44" s="1050"/>
      <c r="K44" s="1050"/>
      <c r="L44" s="1050"/>
      <c r="M44" s="1050"/>
      <c r="N44" s="1050"/>
      <c r="O44" s="1050"/>
      <c r="P44" s="1050"/>
    </row>
    <row r="45" spans="1:20" ht="16.5" customHeight="1" x14ac:dyDescent="0.25">
      <c r="A45" s="1050" t="s">
        <v>1222</v>
      </c>
      <c r="B45" s="1050"/>
      <c r="C45" s="1050"/>
      <c r="D45" s="1050"/>
      <c r="E45" s="1050"/>
      <c r="F45" s="1050"/>
      <c r="G45" s="1050"/>
      <c r="H45" s="1050"/>
      <c r="I45" s="1050"/>
      <c r="J45" s="1050"/>
      <c r="K45" s="1050"/>
      <c r="L45" s="1050"/>
      <c r="M45" s="1050"/>
      <c r="N45" s="1050"/>
      <c r="O45" s="1050"/>
      <c r="P45" s="1050"/>
    </row>
    <row r="46" spans="1:20" ht="19.5" customHeight="1" x14ac:dyDescent="0.25">
      <c r="A46" s="170"/>
      <c r="B46" s="170"/>
      <c r="C46" s="170"/>
      <c r="D46" s="170"/>
      <c r="E46" s="170"/>
      <c r="F46" s="170"/>
      <c r="G46" s="170"/>
      <c r="H46" s="170"/>
      <c r="I46" s="170"/>
      <c r="J46" s="170"/>
      <c r="K46" s="170"/>
      <c r="L46" s="170"/>
      <c r="M46" s="170"/>
      <c r="N46" s="723"/>
      <c r="O46" s="170"/>
      <c r="P46" s="170"/>
    </row>
    <row r="47" spans="1:20" x14ac:dyDescent="0.25">
      <c r="C47" s="75"/>
    </row>
    <row r="48" spans="1:20" x14ac:dyDescent="0.25">
      <c r="C48" s="75"/>
    </row>
  </sheetData>
  <mergeCells count="20">
    <mergeCell ref="B25:C25"/>
    <mergeCell ref="A4:A6"/>
    <mergeCell ref="B4:C6"/>
    <mergeCell ref="D4:E4"/>
    <mergeCell ref="F4:G4"/>
    <mergeCell ref="M4:M5"/>
    <mergeCell ref="O4:O5"/>
    <mergeCell ref="P4:P5"/>
    <mergeCell ref="B8:C8"/>
    <mergeCell ref="B17:C17"/>
    <mergeCell ref="H4:I4"/>
    <mergeCell ref="J4:L4"/>
    <mergeCell ref="A44:P44"/>
    <mergeCell ref="A45:P45"/>
    <mergeCell ref="B29:C29"/>
    <mergeCell ref="B30:C30"/>
    <mergeCell ref="B37:C37"/>
    <mergeCell ref="A41:P41"/>
    <mergeCell ref="A42:P42"/>
    <mergeCell ref="A43:P43"/>
  </mergeCells>
  <printOptions horizontalCentered="1"/>
  <pageMargins left="0.19685039370078741" right="0.19685039370078741" top="0.59055118110236227" bottom="0.59055118110236227" header="0.31496062992125984" footer="0.31496062992125984"/>
  <pageSetup paperSize="9" scale="72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R47"/>
  <sheetViews>
    <sheetView zoomScale="89" zoomScaleNormal="89" workbookViewId="0">
      <selection activeCell="O3" sqref="O3"/>
    </sheetView>
  </sheetViews>
  <sheetFormatPr defaultRowHeight="15" x14ac:dyDescent="0.25"/>
  <cols>
    <col min="1" max="1" width="5" style="139" customWidth="1"/>
    <col min="2" max="2" width="45.85546875" style="139" customWidth="1"/>
    <col min="3" max="3" width="12.7109375" style="139" customWidth="1"/>
    <col min="4" max="12" width="12.28515625" style="139" customWidth="1"/>
    <col min="13" max="13" width="1.7109375" style="140" customWidth="1"/>
    <col min="14" max="15" width="12.28515625" style="139" customWidth="1"/>
    <col min="16" max="242" width="9.140625" style="139"/>
    <col min="243" max="243" width="59.7109375" style="139" customWidth="1"/>
    <col min="244" max="250" width="10.5703125" style="139" customWidth="1"/>
    <col min="251" max="16384" width="9.140625" style="139"/>
  </cols>
  <sheetData>
    <row r="1" spans="1:17" ht="15.75" x14ac:dyDescent="0.25">
      <c r="A1" s="803" t="s">
        <v>989</v>
      </c>
      <c r="B1" s="173"/>
      <c r="C1" s="173"/>
      <c r="D1" s="173"/>
      <c r="E1" s="173"/>
      <c r="F1" s="173"/>
      <c r="G1" s="173"/>
      <c r="H1" s="173"/>
      <c r="I1" s="173"/>
      <c r="J1" s="173"/>
      <c r="K1" s="173"/>
      <c r="L1" s="173"/>
      <c r="M1" s="850"/>
      <c r="N1" s="173"/>
      <c r="O1" s="173"/>
    </row>
    <row r="2" spans="1:17" ht="15.75" x14ac:dyDescent="0.25">
      <c r="A2" s="803"/>
      <c r="B2" s="669" t="s">
        <v>795</v>
      </c>
      <c r="C2" s="173"/>
      <c r="D2" s="173"/>
      <c r="E2" s="173"/>
      <c r="F2" s="173"/>
      <c r="G2" s="173"/>
      <c r="H2" s="173"/>
      <c r="I2" s="173"/>
      <c r="J2" s="173"/>
      <c r="K2" s="173"/>
      <c r="L2" s="173"/>
      <c r="M2" s="850"/>
      <c r="N2" s="173"/>
      <c r="O2" s="173"/>
    </row>
    <row r="3" spans="1:17" ht="13.5" customHeight="1" thickBot="1" x14ac:dyDescent="0.3">
      <c r="A3" s="173"/>
      <c r="B3" s="851"/>
      <c r="C3" s="173"/>
      <c r="D3" s="173"/>
      <c r="E3" s="173"/>
      <c r="F3" s="173"/>
      <c r="G3" s="173"/>
      <c r="H3" s="173"/>
      <c r="I3" s="173"/>
      <c r="J3" s="173"/>
      <c r="K3" s="173"/>
      <c r="L3" s="173"/>
      <c r="M3" s="850"/>
      <c r="N3" s="173"/>
      <c r="O3" s="189" t="s">
        <v>506</v>
      </c>
    </row>
    <row r="4" spans="1:17" s="75" customFormat="1" ht="38.25" customHeight="1" x14ac:dyDescent="0.25">
      <c r="A4" s="1088" t="s">
        <v>479</v>
      </c>
      <c r="B4" s="1091" t="s">
        <v>1206</v>
      </c>
      <c r="C4" s="1094" t="s">
        <v>1196</v>
      </c>
      <c r="D4" s="1067"/>
      <c r="E4" s="1067" t="s">
        <v>1135</v>
      </c>
      <c r="F4" s="1067"/>
      <c r="G4" s="1083" t="s">
        <v>1197</v>
      </c>
      <c r="H4" s="1084"/>
      <c r="I4" s="1085" t="s">
        <v>1207</v>
      </c>
      <c r="J4" s="1085" t="s">
        <v>1208</v>
      </c>
      <c r="K4" s="1081" t="s">
        <v>1209</v>
      </c>
      <c r="L4" s="1057" t="s">
        <v>733</v>
      </c>
      <c r="M4" s="852"/>
      <c r="N4" s="1095" t="s">
        <v>1210</v>
      </c>
      <c r="O4" s="1061" t="s">
        <v>685</v>
      </c>
    </row>
    <row r="5" spans="1:17" s="75" customFormat="1" ht="13.5" customHeight="1" x14ac:dyDescent="0.25">
      <c r="A5" s="1089"/>
      <c r="B5" s="1092"/>
      <c r="C5" s="640" t="s">
        <v>1139</v>
      </c>
      <c r="D5" s="641" t="s">
        <v>1211</v>
      </c>
      <c r="E5" s="640" t="s">
        <v>632</v>
      </c>
      <c r="F5" s="641" t="s">
        <v>637</v>
      </c>
      <c r="G5" s="641" t="s">
        <v>632</v>
      </c>
      <c r="H5" s="805" t="s">
        <v>637</v>
      </c>
      <c r="I5" s="1086"/>
      <c r="J5" s="1086"/>
      <c r="K5" s="1082"/>
      <c r="L5" s="1058"/>
      <c r="M5" s="852"/>
      <c r="N5" s="1096"/>
      <c r="O5" s="1062"/>
    </row>
    <row r="6" spans="1:17" s="75" customFormat="1" ht="15" customHeight="1" thickBot="1" x14ac:dyDescent="0.3">
      <c r="A6" s="1090"/>
      <c r="B6" s="1093"/>
      <c r="C6" s="853" t="s">
        <v>557</v>
      </c>
      <c r="D6" s="854" t="s">
        <v>558</v>
      </c>
      <c r="E6" s="854" t="s">
        <v>559</v>
      </c>
      <c r="F6" s="854" t="s">
        <v>560</v>
      </c>
      <c r="G6" s="854" t="s">
        <v>634</v>
      </c>
      <c r="H6" s="975" t="s">
        <v>635</v>
      </c>
      <c r="I6" s="646" t="s">
        <v>736</v>
      </c>
      <c r="J6" s="646" t="s">
        <v>739</v>
      </c>
      <c r="K6" s="855" t="s">
        <v>563</v>
      </c>
      <c r="L6" s="856" t="s">
        <v>687</v>
      </c>
      <c r="M6" s="852"/>
      <c r="N6" s="645" t="s">
        <v>565</v>
      </c>
      <c r="O6" s="644" t="s">
        <v>738</v>
      </c>
    </row>
    <row r="7" spans="1:17" s="76" customFormat="1" ht="15" customHeight="1" x14ac:dyDescent="0.25">
      <c r="A7" s="830">
        <v>1</v>
      </c>
      <c r="B7" s="857" t="s">
        <v>636</v>
      </c>
      <c r="C7" s="858">
        <f t="shared" ref="C7:H7" si="0">+C8+C12</f>
        <v>263268.19</v>
      </c>
      <c r="D7" s="859">
        <f t="shared" si="0"/>
        <v>263091.39</v>
      </c>
      <c r="E7" s="859">
        <f t="shared" si="0"/>
        <v>10696.82</v>
      </c>
      <c r="F7" s="859">
        <f t="shared" si="0"/>
        <v>10575.14</v>
      </c>
      <c r="G7" s="859">
        <f t="shared" si="0"/>
        <v>273965.01</v>
      </c>
      <c r="H7" s="859">
        <f t="shared" si="0"/>
        <v>273666.53000000003</v>
      </c>
      <c r="I7" s="959">
        <v>0</v>
      </c>
      <c r="J7" s="859">
        <v>0</v>
      </c>
      <c r="K7" s="859">
        <f>+K8+K12</f>
        <v>6657.87</v>
      </c>
      <c r="L7" s="860">
        <f>+L8+L12</f>
        <v>298.48000000000008</v>
      </c>
      <c r="M7" s="861"/>
      <c r="N7" s="862">
        <f>+N8+N12</f>
        <v>3139.32</v>
      </c>
      <c r="O7" s="863">
        <f>+O8+O12</f>
        <v>276805.84999999998</v>
      </c>
    </row>
    <row r="8" spans="1:17" s="76" customFormat="1" ht="13.5" customHeight="1" x14ac:dyDescent="0.25">
      <c r="A8" s="864">
        <f>A7+1</f>
        <v>2</v>
      </c>
      <c r="B8" s="865" t="s">
        <v>1119</v>
      </c>
      <c r="C8" s="866">
        <f t="shared" ref="C8:L8" si="1">SUM(C9:C11)</f>
        <v>181664.83</v>
      </c>
      <c r="D8" s="867">
        <f t="shared" si="1"/>
        <v>181657.02</v>
      </c>
      <c r="E8" s="867">
        <f t="shared" si="1"/>
        <v>6542.82</v>
      </c>
      <c r="F8" s="867">
        <f t="shared" si="1"/>
        <v>6542.82</v>
      </c>
      <c r="G8" s="867">
        <f t="shared" si="1"/>
        <v>188207.65</v>
      </c>
      <c r="H8" s="867">
        <f t="shared" si="1"/>
        <v>188199.84</v>
      </c>
      <c r="I8" s="960">
        <f t="shared" si="1"/>
        <v>0</v>
      </c>
      <c r="J8" s="867">
        <f t="shared" si="1"/>
        <v>0</v>
      </c>
      <c r="K8" s="867">
        <f t="shared" si="1"/>
        <v>4785.32</v>
      </c>
      <c r="L8" s="868">
        <f t="shared" si="1"/>
        <v>7.8100000000000023</v>
      </c>
      <c r="M8" s="861"/>
      <c r="N8" s="866">
        <f>SUM(N9:N11)</f>
        <v>0</v>
      </c>
      <c r="O8" s="868">
        <f>SUM(O9:O11)</f>
        <v>188199.84</v>
      </c>
    </row>
    <row r="9" spans="1:17" s="75" customFormat="1" ht="12.75" customHeight="1" x14ac:dyDescent="0.25">
      <c r="A9" s="736">
        <f>A8+1</f>
        <v>3</v>
      </c>
      <c r="B9" s="869" t="s">
        <v>793</v>
      </c>
      <c r="C9" s="752">
        <v>0</v>
      </c>
      <c r="D9" s="389">
        <v>0</v>
      </c>
      <c r="E9" s="389">
        <v>0</v>
      </c>
      <c r="F9" s="389">
        <v>0</v>
      </c>
      <c r="G9" s="389">
        <f t="shared" ref="G9:H11" si="2">+C9+E9</f>
        <v>0</v>
      </c>
      <c r="H9" s="389">
        <f t="shared" si="2"/>
        <v>0</v>
      </c>
      <c r="I9" s="746">
        <v>0</v>
      </c>
      <c r="J9" s="389">
        <v>0</v>
      </c>
      <c r="K9" s="389">
        <v>0</v>
      </c>
      <c r="L9" s="754">
        <f>+G9-H9</f>
        <v>0</v>
      </c>
      <c r="M9" s="870"/>
      <c r="N9" s="752">
        <v>0</v>
      </c>
      <c r="O9" s="754">
        <f t="shared" ref="O9:O20" si="3">H9+N9</f>
        <v>0</v>
      </c>
    </row>
    <row r="10" spans="1:17" s="75" customFormat="1" ht="12.75" customHeight="1" x14ac:dyDescent="0.25">
      <c r="A10" s="736">
        <f t="shared" ref="A10:A26" si="4">+A9+1</f>
        <v>4</v>
      </c>
      <c r="B10" s="869" t="s">
        <v>781</v>
      </c>
      <c r="C10" s="752">
        <v>181617.83</v>
      </c>
      <c r="D10" s="389">
        <f>C10</f>
        <v>181617.83</v>
      </c>
      <c r="E10" s="389">
        <v>6542.82</v>
      </c>
      <c r="F10" s="389">
        <f>E10</f>
        <v>6542.82</v>
      </c>
      <c r="G10" s="389">
        <f t="shared" si="2"/>
        <v>188160.65</v>
      </c>
      <c r="H10" s="389">
        <f t="shared" si="2"/>
        <v>188160.65</v>
      </c>
      <c r="I10" s="746">
        <v>0</v>
      </c>
      <c r="J10" s="389">
        <v>0</v>
      </c>
      <c r="K10" s="389">
        <v>4785.32</v>
      </c>
      <c r="L10" s="754">
        <f>+G10-H10</f>
        <v>0</v>
      </c>
      <c r="M10" s="870"/>
      <c r="N10" s="752">
        <v>0</v>
      </c>
      <c r="O10" s="754">
        <f t="shared" si="3"/>
        <v>188160.65</v>
      </c>
    </row>
    <row r="11" spans="1:17" s="75" customFormat="1" ht="12.75" customHeight="1" x14ac:dyDescent="0.25">
      <c r="A11" s="736">
        <f t="shared" si="4"/>
        <v>5</v>
      </c>
      <c r="B11" s="869" t="s">
        <v>778</v>
      </c>
      <c r="C11" s="752">
        <v>47</v>
      </c>
      <c r="D11" s="389">
        <v>39.19</v>
      </c>
      <c r="E11" s="389">
        <v>0</v>
      </c>
      <c r="F11" s="389">
        <v>0</v>
      </c>
      <c r="G11" s="389">
        <f t="shared" si="2"/>
        <v>47</v>
      </c>
      <c r="H11" s="389">
        <f t="shared" si="2"/>
        <v>39.19</v>
      </c>
      <c r="I11" s="746">
        <v>0</v>
      </c>
      <c r="J11" s="389">
        <v>0</v>
      </c>
      <c r="K11" s="389">
        <v>0</v>
      </c>
      <c r="L11" s="754">
        <f>+G11-H11</f>
        <v>7.8100000000000023</v>
      </c>
      <c r="M11" s="870"/>
      <c r="N11" s="752">
        <v>0</v>
      </c>
      <c r="O11" s="754">
        <f t="shared" si="3"/>
        <v>39.19</v>
      </c>
    </row>
    <row r="12" spans="1:17" s="76" customFormat="1" ht="13.5" customHeight="1" x14ac:dyDescent="0.25">
      <c r="A12" s="736">
        <f t="shared" si="4"/>
        <v>6</v>
      </c>
      <c r="B12" s="865" t="s">
        <v>1118</v>
      </c>
      <c r="C12" s="866">
        <f>C14+C18+C19+C20</f>
        <v>81603.360000000001</v>
      </c>
      <c r="D12" s="867">
        <f t="shared" ref="D12:H12" si="5">D14+D18+D19+D20</f>
        <v>81434.37</v>
      </c>
      <c r="E12" s="867">
        <f t="shared" si="5"/>
        <v>4154</v>
      </c>
      <c r="F12" s="867">
        <f t="shared" si="5"/>
        <v>4032.32</v>
      </c>
      <c r="G12" s="867">
        <f t="shared" si="5"/>
        <v>85757.36</v>
      </c>
      <c r="H12" s="867">
        <f t="shared" si="5"/>
        <v>85466.69</v>
      </c>
      <c r="I12" s="960">
        <v>0</v>
      </c>
      <c r="J12" s="867">
        <v>0</v>
      </c>
      <c r="K12" s="867">
        <f>K14+K18+K19+K20</f>
        <v>1872.5500000000002</v>
      </c>
      <c r="L12" s="868">
        <f>L14+L18+L19+L20</f>
        <v>290.67000000000007</v>
      </c>
      <c r="M12" s="861"/>
      <c r="N12" s="866">
        <f>N14+N18+N19+N20</f>
        <v>3139.32</v>
      </c>
      <c r="O12" s="871">
        <f t="shared" si="3"/>
        <v>88606.010000000009</v>
      </c>
    </row>
    <row r="13" spans="1:17" s="76" customFormat="1" ht="13.5" customHeight="1" x14ac:dyDescent="0.25">
      <c r="A13" s="736">
        <f t="shared" si="4"/>
        <v>7</v>
      </c>
      <c r="B13" s="872" t="s">
        <v>792</v>
      </c>
      <c r="C13" s="873">
        <v>0</v>
      </c>
      <c r="D13" s="874">
        <v>0</v>
      </c>
      <c r="E13" s="874">
        <v>0</v>
      </c>
      <c r="F13" s="874">
        <v>0</v>
      </c>
      <c r="G13" s="389">
        <f>+C13+E13</f>
        <v>0</v>
      </c>
      <c r="H13" s="389">
        <f>+D13+F13</f>
        <v>0</v>
      </c>
      <c r="I13" s="746">
        <v>0</v>
      </c>
      <c r="J13" s="874">
        <v>0</v>
      </c>
      <c r="K13" s="874">
        <v>0</v>
      </c>
      <c r="L13" s="754">
        <v>0</v>
      </c>
      <c r="M13" s="861"/>
      <c r="N13" s="873">
        <v>0</v>
      </c>
      <c r="O13" s="754">
        <f t="shared" si="3"/>
        <v>0</v>
      </c>
    </row>
    <row r="14" spans="1:17" s="76" customFormat="1" ht="12.75" customHeight="1" x14ac:dyDescent="0.25">
      <c r="A14" s="736">
        <f t="shared" si="4"/>
        <v>8</v>
      </c>
      <c r="B14" s="872" t="s">
        <v>779</v>
      </c>
      <c r="C14" s="873">
        <f t="shared" ref="C14:H14" si="6">C15+C16+C17</f>
        <v>31065</v>
      </c>
      <c r="D14" s="874">
        <f t="shared" si="6"/>
        <v>30959.010000000002</v>
      </c>
      <c r="E14" s="874">
        <f t="shared" si="6"/>
        <v>0</v>
      </c>
      <c r="F14" s="874">
        <f t="shared" si="6"/>
        <v>0</v>
      </c>
      <c r="G14" s="874">
        <f t="shared" si="6"/>
        <v>31065</v>
      </c>
      <c r="H14" s="874">
        <f t="shared" si="6"/>
        <v>30959.010000000002</v>
      </c>
      <c r="I14" s="961">
        <v>0</v>
      </c>
      <c r="J14" s="874">
        <v>0</v>
      </c>
      <c r="K14" s="874">
        <f>K15+K16+K17</f>
        <v>1289.92</v>
      </c>
      <c r="L14" s="875">
        <f>L15+L16+L17</f>
        <v>105.98999999999978</v>
      </c>
      <c r="M14" s="861"/>
      <c r="N14" s="873">
        <v>0</v>
      </c>
      <c r="O14" s="871">
        <f t="shared" si="3"/>
        <v>30959.010000000002</v>
      </c>
      <c r="P14" s="75"/>
      <c r="Q14" s="75"/>
    </row>
    <row r="15" spans="1:17" s="76" customFormat="1" ht="12.75" customHeight="1" x14ac:dyDescent="0.25">
      <c r="A15" s="736">
        <f t="shared" si="4"/>
        <v>9</v>
      </c>
      <c r="B15" s="869" t="s">
        <v>1117</v>
      </c>
      <c r="C15" s="876">
        <v>2305</v>
      </c>
      <c r="D15" s="877">
        <v>2200.2800000000002</v>
      </c>
      <c r="E15" s="877">
        <v>0</v>
      </c>
      <c r="F15" s="877">
        <v>0</v>
      </c>
      <c r="G15" s="389">
        <f t="shared" ref="G15:H20" si="7">+C15+E15</f>
        <v>2305</v>
      </c>
      <c r="H15" s="389">
        <f t="shared" si="7"/>
        <v>2200.2800000000002</v>
      </c>
      <c r="I15" s="962">
        <v>0</v>
      </c>
      <c r="J15" s="878">
        <v>0</v>
      </c>
      <c r="K15" s="878">
        <v>0</v>
      </c>
      <c r="L15" s="879">
        <f t="shared" ref="L15:L20" si="8">+G15-H15</f>
        <v>104.7199999999998</v>
      </c>
      <c r="M15" s="880"/>
      <c r="N15" s="881">
        <v>0</v>
      </c>
      <c r="O15" s="754">
        <f t="shared" si="3"/>
        <v>2200.2800000000002</v>
      </c>
    </row>
    <row r="16" spans="1:17" s="76" customFormat="1" ht="12.75" customHeight="1" x14ac:dyDescent="0.25">
      <c r="A16" s="736">
        <f t="shared" si="4"/>
        <v>10</v>
      </c>
      <c r="B16" s="869" t="s">
        <v>1116</v>
      </c>
      <c r="C16" s="876">
        <v>1541</v>
      </c>
      <c r="D16" s="877">
        <v>1539.73</v>
      </c>
      <c r="E16" s="877">
        <v>0</v>
      </c>
      <c r="F16" s="877">
        <v>0</v>
      </c>
      <c r="G16" s="389">
        <f t="shared" si="7"/>
        <v>1541</v>
      </c>
      <c r="H16" s="389">
        <f t="shared" si="7"/>
        <v>1539.73</v>
      </c>
      <c r="I16" s="746">
        <v>0</v>
      </c>
      <c r="J16" s="877">
        <v>0</v>
      </c>
      <c r="K16" s="877">
        <v>0</v>
      </c>
      <c r="L16" s="754">
        <f t="shared" si="8"/>
        <v>1.2699999999999818</v>
      </c>
      <c r="M16" s="861"/>
      <c r="N16" s="873">
        <v>0</v>
      </c>
      <c r="O16" s="754">
        <f t="shared" si="3"/>
        <v>1539.73</v>
      </c>
    </row>
    <row r="17" spans="1:18" s="75" customFormat="1" ht="12.75" customHeight="1" x14ac:dyDescent="0.25">
      <c r="A17" s="736">
        <f t="shared" si="4"/>
        <v>11</v>
      </c>
      <c r="B17" s="869" t="s">
        <v>1115</v>
      </c>
      <c r="C17" s="876">
        <v>27219</v>
      </c>
      <c r="D17" s="877">
        <f>C17</f>
        <v>27219</v>
      </c>
      <c r="E17" s="877">
        <v>0</v>
      </c>
      <c r="F17" s="877">
        <v>0</v>
      </c>
      <c r="G17" s="389">
        <f t="shared" si="7"/>
        <v>27219</v>
      </c>
      <c r="H17" s="389">
        <f t="shared" si="7"/>
        <v>27219</v>
      </c>
      <c r="I17" s="963">
        <v>0</v>
      </c>
      <c r="J17" s="877">
        <v>0</v>
      </c>
      <c r="K17" s="877">
        <v>1289.92</v>
      </c>
      <c r="L17" s="754">
        <f t="shared" si="8"/>
        <v>0</v>
      </c>
      <c r="M17" s="870"/>
      <c r="N17" s="876">
        <v>0</v>
      </c>
      <c r="O17" s="754">
        <f t="shared" si="3"/>
        <v>27219</v>
      </c>
    </row>
    <row r="18" spans="1:18" s="76" customFormat="1" ht="12.75" customHeight="1" x14ac:dyDescent="0.25">
      <c r="A18" s="736">
        <f t="shared" si="4"/>
        <v>12</v>
      </c>
      <c r="B18" s="872" t="s">
        <v>780</v>
      </c>
      <c r="C18" s="873">
        <v>0</v>
      </c>
      <c r="D18" s="874">
        <v>0</v>
      </c>
      <c r="E18" s="874">
        <v>0</v>
      </c>
      <c r="F18" s="874">
        <v>0</v>
      </c>
      <c r="G18" s="882">
        <f t="shared" si="7"/>
        <v>0</v>
      </c>
      <c r="H18" s="882">
        <f t="shared" si="7"/>
        <v>0</v>
      </c>
      <c r="I18" s="961">
        <v>0</v>
      </c>
      <c r="J18" s="874">
        <v>0</v>
      </c>
      <c r="K18" s="874">
        <v>0</v>
      </c>
      <c r="L18" s="871">
        <f t="shared" si="8"/>
        <v>0</v>
      </c>
      <c r="M18" s="861"/>
      <c r="N18" s="873">
        <v>0</v>
      </c>
      <c r="O18" s="871">
        <f t="shared" si="3"/>
        <v>0</v>
      </c>
    </row>
    <row r="19" spans="1:18" s="76" customFormat="1" ht="12.75" customHeight="1" x14ac:dyDescent="0.25">
      <c r="A19" s="736">
        <f t="shared" si="4"/>
        <v>13</v>
      </c>
      <c r="B19" s="872" t="s">
        <v>1114</v>
      </c>
      <c r="C19" s="873">
        <v>39692.36</v>
      </c>
      <c r="D19" s="874">
        <f>C19</f>
        <v>39692.36</v>
      </c>
      <c r="E19" s="874">
        <v>0</v>
      </c>
      <c r="F19" s="874">
        <v>0</v>
      </c>
      <c r="G19" s="882">
        <f t="shared" si="7"/>
        <v>39692.36</v>
      </c>
      <c r="H19" s="882">
        <f t="shared" si="7"/>
        <v>39692.36</v>
      </c>
      <c r="I19" s="961">
        <v>0</v>
      </c>
      <c r="J19" s="874">
        <v>0</v>
      </c>
      <c r="K19" s="874">
        <v>582.63</v>
      </c>
      <c r="L19" s="871">
        <f t="shared" si="8"/>
        <v>0</v>
      </c>
      <c r="M19" s="861"/>
      <c r="N19" s="873">
        <v>0</v>
      </c>
      <c r="O19" s="871">
        <f t="shared" si="3"/>
        <v>39692.36</v>
      </c>
      <c r="P19" s="75"/>
    </row>
    <row r="20" spans="1:18" s="76" customFormat="1" ht="12.75" customHeight="1" x14ac:dyDescent="0.25">
      <c r="A20" s="736">
        <f t="shared" si="4"/>
        <v>14</v>
      </c>
      <c r="B20" s="883" t="s">
        <v>1113</v>
      </c>
      <c r="C20" s="873">
        <v>10846</v>
      </c>
      <c r="D20" s="874">
        <v>10783</v>
      </c>
      <c r="E20" s="874">
        <v>4154</v>
      </c>
      <c r="F20" s="874">
        <v>4032.32</v>
      </c>
      <c r="G20" s="882">
        <f t="shared" si="7"/>
        <v>15000</v>
      </c>
      <c r="H20" s="882">
        <f t="shared" si="7"/>
        <v>14815.32</v>
      </c>
      <c r="I20" s="961">
        <v>0</v>
      </c>
      <c r="J20" s="874">
        <v>0</v>
      </c>
      <c r="K20" s="874">
        <v>0</v>
      </c>
      <c r="L20" s="871">
        <f t="shared" si="8"/>
        <v>184.68000000000029</v>
      </c>
      <c r="M20" s="861"/>
      <c r="N20" s="873">
        <v>3139.32</v>
      </c>
      <c r="O20" s="871">
        <f t="shared" si="3"/>
        <v>17954.64</v>
      </c>
    </row>
    <row r="21" spans="1:18" s="76" customFormat="1" ht="12.75" customHeight="1" x14ac:dyDescent="0.25">
      <c r="A21" s="830">
        <f t="shared" si="4"/>
        <v>15</v>
      </c>
      <c r="B21" s="857" t="s">
        <v>737</v>
      </c>
      <c r="C21" s="888">
        <f t="shared" ref="C21:O21" si="9">+C22+C23+C24+C25+C26</f>
        <v>113830.3</v>
      </c>
      <c r="D21" s="360">
        <f t="shared" si="9"/>
        <v>113447.62000000001</v>
      </c>
      <c r="E21" s="360">
        <f t="shared" si="9"/>
        <v>0</v>
      </c>
      <c r="F21" s="360">
        <f t="shared" si="9"/>
        <v>0</v>
      </c>
      <c r="G21" s="360">
        <f t="shared" si="9"/>
        <v>113830.3</v>
      </c>
      <c r="H21" s="360">
        <f t="shared" si="9"/>
        <v>113447.62000000001</v>
      </c>
      <c r="I21" s="964">
        <f t="shared" si="9"/>
        <v>0</v>
      </c>
      <c r="J21" s="360">
        <f t="shared" si="9"/>
        <v>27788.19</v>
      </c>
      <c r="K21" s="360">
        <f t="shared" si="9"/>
        <v>1459.0199999999998</v>
      </c>
      <c r="L21" s="889">
        <f t="shared" ref="L21:L26" si="10">+G21-H21</f>
        <v>382.67999999999302</v>
      </c>
      <c r="M21" s="937"/>
      <c r="N21" s="888">
        <f t="shared" si="9"/>
        <v>596</v>
      </c>
      <c r="O21" s="889">
        <f t="shared" si="9"/>
        <v>114043.62000000001</v>
      </c>
    </row>
    <row r="22" spans="1:18" s="75" customFormat="1" ht="12.75" customHeight="1" x14ac:dyDescent="0.25">
      <c r="A22" s="736">
        <f t="shared" si="4"/>
        <v>16</v>
      </c>
      <c r="B22" s="884" t="s">
        <v>1112</v>
      </c>
      <c r="C22" s="885">
        <v>87709</v>
      </c>
      <c r="D22" s="886">
        <f>C22</f>
        <v>87709</v>
      </c>
      <c r="E22" s="886">
        <v>0</v>
      </c>
      <c r="F22" s="886">
        <v>0</v>
      </c>
      <c r="G22" s="878">
        <f t="shared" ref="G22:H26" si="11">+C22+E22</f>
        <v>87709</v>
      </c>
      <c r="H22" s="878">
        <f t="shared" si="11"/>
        <v>87709</v>
      </c>
      <c r="I22" s="965">
        <v>0</v>
      </c>
      <c r="J22" s="886">
        <v>23107</v>
      </c>
      <c r="K22" s="886">
        <v>1153.05</v>
      </c>
      <c r="L22" s="879">
        <f t="shared" si="10"/>
        <v>0</v>
      </c>
      <c r="M22" s="880"/>
      <c r="N22" s="885">
        <v>0</v>
      </c>
      <c r="O22" s="879">
        <f t="shared" ref="O22:O26" si="12">H22+N22</f>
        <v>87709</v>
      </c>
    </row>
    <row r="23" spans="1:18" s="75" customFormat="1" ht="12.75" customHeight="1" x14ac:dyDescent="0.25">
      <c r="A23" s="736">
        <f t="shared" si="4"/>
        <v>17</v>
      </c>
      <c r="B23" s="887" t="s">
        <v>1111</v>
      </c>
      <c r="C23" s="881">
        <v>7586.3</v>
      </c>
      <c r="D23" s="878">
        <f>C23</f>
        <v>7586.3</v>
      </c>
      <c r="E23" s="878">
        <v>0</v>
      </c>
      <c r="F23" s="878">
        <v>0</v>
      </c>
      <c r="G23" s="878">
        <f t="shared" si="11"/>
        <v>7586.3</v>
      </c>
      <c r="H23" s="878">
        <f t="shared" si="11"/>
        <v>7586.3</v>
      </c>
      <c r="I23" s="962">
        <v>0</v>
      </c>
      <c r="J23" s="878">
        <v>3732</v>
      </c>
      <c r="K23" s="878">
        <v>0</v>
      </c>
      <c r="L23" s="879">
        <f t="shared" si="10"/>
        <v>0</v>
      </c>
      <c r="M23" s="880"/>
      <c r="N23" s="881">
        <v>0</v>
      </c>
      <c r="O23" s="879">
        <f t="shared" si="12"/>
        <v>7586.3</v>
      </c>
    </row>
    <row r="24" spans="1:18" s="75" customFormat="1" ht="12.75" customHeight="1" x14ac:dyDescent="0.25">
      <c r="A24" s="736">
        <f t="shared" si="4"/>
        <v>18</v>
      </c>
      <c r="B24" s="887" t="s">
        <v>1212</v>
      </c>
      <c r="C24" s="881">
        <v>12804</v>
      </c>
      <c r="D24" s="878">
        <v>12767.43</v>
      </c>
      <c r="E24" s="878">
        <v>0</v>
      </c>
      <c r="F24" s="878">
        <v>0</v>
      </c>
      <c r="G24" s="878">
        <f t="shared" si="11"/>
        <v>12804</v>
      </c>
      <c r="H24" s="878">
        <f t="shared" si="11"/>
        <v>12767.43</v>
      </c>
      <c r="I24" s="962">
        <v>0</v>
      </c>
      <c r="J24" s="878">
        <v>625</v>
      </c>
      <c r="K24" s="878">
        <v>301.13</v>
      </c>
      <c r="L24" s="879">
        <f t="shared" si="10"/>
        <v>36.569999999999709</v>
      </c>
      <c r="M24" s="880"/>
      <c r="N24" s="881">
        <v>596</v>
      </c>
      <c r="O24" s="879">
        <f t="shared" si="12"/>
        <v>13363.43</v>
      </c>
      <c r="P24" s="726"/>
    </row>
    <row r="25" spans="1:18" s="75" customFormat="1" ht="12.75" customHeight="1" x14ac:dyDescent="0.25">
      <c r="A25" s="736">
        <f t="shared" si="4"/>
        <v>19</v>
      </c>
      <c r="B25" s="884" t="s">
        <v>1110</v>
      </c>
      <c r="C25" s="885">
        <v>1541</v>
      </c>
      <c r="D25" s="886">
        <v>1502.84</v>
      </c>
      <c r="E25" s="886">
        <v>0</v>
      </c>
      <c r="F25" s="886">
        <v>0</v>
      </c>
      <c r="G25" s="878">
        <f t="shared" si="11"/>
        <v>1541</v>
      </c>
      <c r="H25" s="878">
        <f t="shared" si="11"/>
        <v>1502.84</v>
      </c>
      <c r="I25" s="965">
        <v>0</v>
      </c>
      <c r="J25" s="886">
        <v>324.19</v>
      </c>
      <c r="K25" s="886">
        <v>4.84</v>
      </c>
      <c r="L25" s="879">
        <f>+G25-H25</f>
        <v>38.160000000000082</v>
      </c>
      <c r="M25" s="880"/>
      <c r="N25" s="885">
        <v>0</v>
      </c>
      <c r="O25" s="879">
        <f t="shared" si="12"/>
        <v>1502.84</v>
      </c>
    </row>
    <row r="26" spans="1:18" s="75" customFormat="1" ht="12.75" customHeight="1" x14ac:dyDescent="0.25">
      <c r="A26" s="736">
        <f t="shared" si="4"/>
        <v>20</v>
      </c>
      <c r="B26" s="887" t="s">
        <v>1109</v>
      </c>
      <c r="C26" s="881">
        <v>4190</v>
      </c>
      <c r="D26" s="878">
        <v>3882.05</v>
      </c>
      <c r="E26" s="878">
        <v>0</v>
      </c>
      <c r="F26" s="878">
        <v>0</v>
      </c>
      <c r="G26" s="878">
        <f t="shared" si="11"/>
        <v>4190</v>
      </c>
      <c r="H26" s="878">
        <f t="shared" si="11"/>
        <v>3882.05</v>
      </c>
      <c r="I26" s="962">
        <v>0</v>
      </c>
      <c r="J26" s="878">
        <v>0</v>
      </c>
      <c r="K26" s="878">
        <v>0</v>
      </c>
      <c r="L26" s="879">
        <f t="shared" si="10"/>
        <v>307.94999999999982</v>
      </c>
      <c r="M26" s="880"/>
      <c r="N26" s="881">
        <v>0</v>
      </c>
      <c r="O26" s="879">
        <f t="shared" si="12"/>
        <v>3882.05</v>
      </c>
    </row>
    <row r="27" spans="1:18" s="76" customFormat="1" ht="12.75" customHeight="1" x14ac:dyDescent="0.25">
      <c r="A27" s="830">
        <v>21</v>
      </c>
      <c r="B27" s="857" t="s">
        <v>735</v>
      </c>
      <c r="C27" s="888">
        <f>C28</f>
        <v>57.31</v>
      </c>
      <c r="D27" s="360">
        <f>D28</f>
        <v>57.31</v>
      </c>
      <c r="E27" s="360">
        <f t="shared" ref="E27:L27" si="13">E28</f>
        <v>0</v>
      </c>
      <c r="F27" s="360">
        <f t="shared" si="13"/>
        <v>0</v>
      </c>
      <c r="G27" s="360">
        <f t="shared" si="13"/>
        <v>57.31</v>
      </c>
      <c r="H27" s="360">
        <f t="shared" si="13"/>
        <v>57.31</v>
      </c>
      <c r="I27" s="964">
        <f t="shared" si="13"/>
        <v>0</v>
      </c>
      <c r="J27" s="360">
        <f t="shared" si="13"/>
        <v>0</v>
      </c>
      <c r="K27" s="360">
        <f t="shared" si="13"/>
        <v>0</v>
      </c>
      <c r="L27" s="889">
        <f t="shared" si="13"/>
        <v>0</v>
      </c>
      <c r="M27" s="861"/>
      <c r="N27" s="888">
        <v>0</v>
      </c>
      <c r="O27" s="889">
        <f t="shared" ref="O27:O28" si="14">H27+N27</f>
        <v>57.31</v>
      </c>
    </row>
    <row r="28" spans="1:18" s="75" customFormat="1" ht="12.75" customHeight="1" x14ac:dyDescent="0.25">
      <c r="A28" s="736">
        <v>22</v>
      </c>
      <c r="B28" s="887" t="s">
        <v>1169</v>
      </c>
      <c r="C28" s="881">
        <v>57.31</v>
      </c>
      <c r="D28" s="878">
        <f>C28</f>
        <v>57.31</v>
      </c>
      <c r="E28" s="878">
        <v>0</v>
      </c>
      <c r="F28" s="878">
        <v>0</v>
      </c>
      <c r="G28" s="878">
        <f t="shared" ref="G28" si="15">+C28+E28</f>
        <v>57.31</v>
      </c>
      <c r="H28" s="878">
        <f t="shared" ref="H28" si="16">+D28+F28</f>
        <v>57.31</v>
      </c>
      <c r="I28" s="962">
        <v>0</v>
      </c>
      <c r="J28" s="878">
        <v>0</v>
      </c>
      <c r="K28" s="878">
        <v>0</v>
      </c>
      <c r="L28" s="879">
        <f t="shared" ref="L28" si="17">+G28-H28</f>
        <v>0</v>
      </c>
      <c r="M28" s="880"/>
      <c r="N28" s="881">
        <v>0</v>
      </c>
      <c r="O28" s="879">
        <f t="shared" si="14"/>
        <v>57.31</v>
      </c>
    </row>
    <row r="29" spans="1:18" s="76" customFormat="1" ht="13.5" customHeight="1" x14ac:dyDescent="0.25">
      <c r="A29" s="830">
        <v>23</v>
      </c>
      <c r="B29" s="857" t="s">
        <v>1231</v>
      </c>
      <c r="C29" s="888">
        <f>C30+C31+C32</f>
        <v>12124.670000000002</v>
      </c>
      <c r="D29" s="360">
        <f t="shared" ref="D29:L29" si="18">D30+D31+D32</f>
        <v>12124.670000000002</v>
      </c>
      <c r="E29" s="360">
        <f t="shared" si="18"/>
        <v>74.819999999999993</v>
      </c>
      <c r="F29" s="360">
        <f t="shared" si="18"/>
        <v>74.819999999999993</v>
      </c>
      <c r="G29" s="360">
        <f t="shared" si="18"/>
        <v>12199.490000000002</v>
      </c>
      <c r="H29" s="360">
        <f t="shared" si="18"/>
        <v>12199.490000000002</v>
      </c>
      <c r="I29" s="964">
        <v>0</v>
      </c>
      <c r="J29" s="360">
        <f t="shared" si="18"/>
        <v>0</v>
      </c>
      <c r="K29" s="360">
        <f t="shared" si="18"/>
        <v>715.29</v>
      </c>
      <c r="L29" s="889">
        <f t="shared" si="18"/>
        <v>0</v>
      </c>
      <c r="M29" s="861"/>
      <c r="N29" s="958">
        <f t="shared" ref="N29:O29" si="19">N30+N31+N32</f>
        <v>156.57</v>
      </c>
      <c r="O29" s="889">
        <f t="shared" si="19"/>
        <v>12356.060000000001</v>
      </c>
      <c r="P29" s="75"/>
    </row>
    <row r="30" spans="1:18" s="75" customFormat="1" ht="12.75" customHeight="1" x14ac:dyDescent="0.25">
      <c r="A30" s="736">
        <v>24</v>
      </c>
      <c r="B30" s="890" t="s">
        <v>1108</v>
      </c>
      <c r="C30" s="752">
        <v>2155.98</v>
      </c>
      <c r="D30" s="878">
        <f t="shared" ref="D30:D32" si="20">C30</f>
        <v>2155.98</v>
      </c>
      <c r="E30" s="389">
        <v>0</v>
      </c>
      <c r="F30" s="878">
        <f t="shared" ref="F30:F32" si="21">E30</f>
        <v>0</v>
      </c>
      <c r="G30" s="389">
        <f t="shared" ref="G30:H32" si="22">+C30+E30</f>
        <v>2155.98</v>
      </c>
      <c r="H30" s="389">
        <f t="shared" si="22"/>
        <v>2155.98</v>
      </c>
      <c r="I30" s="746" t="s">
        <v>1037</v>
      </c>
      <c r="J30" s="389">
        <v>0</v>
      </c>
      <c r="K30" s="389">
        <v>715.29</v>
      </c>
      <c r="L30" s="754">
        <v>0</v>
      </c>
      <c r="M30" s="870"/>
      <c r="N30" s="752">
        <v>0</v>
      </c>
      <c r="O30" s="754">
        <f>H30+N30</f>
        <v>2155.98</v>
      </c>
      <c r="Q30" s="76"/>
      <c r="R30" s="76"/>
    </row>
    <row r="31" spans="1:18" s="75" customFormat="1" ht="12.75" customHeight="1" x14ac:dyDescent="0.25">
      <c r="A31" s="736">
        <v>25</v>
      </c>
      <c r="B31" s="890" t="s">
        <v>1170</v>
      </c>
      <c r="C31" s="752">
        <v>454.74</v>
      </c>
      <c r="D31" s="878">
        <f t="shared" si="20"/>
        <v>454.74</v>
      </c>
      <c r="E31" s="389">
        <v>0</v>
      </c>
      <c r="F31" s="878">
        <f t="shared" si="21"/>
        <v>0</v>
      </c>
      <c r="G31" s="389">
        <f t="shared" si="22"/>
        <v>454.74</v>
      </c>
      <c r="H31" s="389">
        <f t="shared" si="22"/>
        <v>454.74</v>
      </c>
      <c r="I31" s="746">
        <v>100</v>
      </c>
      <c r="J31" s="389">
        <v>0</v>
      </c>
      <c r="K31" s="389">
        <v>0</v>
      </c>
      <c r="L31" s="754">
        <v>0</v>
      </c>
      <c r="M31" s="870"/>
      <c r="N31" s="752">
        <v>0</v>
      </c>
      <c r="O31" s="754">
        <f>H31+N31</f>
        <v>454.74</v>
      </c>
      <c r="Q31" s="76"/>
      <c r="R31" s="76"/>
    </row>
    <row r="32" spans="1:18" s="75" customFormat="1" ht="12.75" customHeight="1" thickBot="1" x14ac:dyDescent="0.3">
      <c r="A32" s="736">
        <v>26</v>
      </c>
      <c r="B32" s="891" t="s">
        <v>1107</v>
      </c>
      <c r="C32" s="739">
        <v>9513.9500000000007</v>
      </c>
      <c r="D32" s="878">
        <f t="shared" si="20"/>
        <v>9513.9500000000007</v>
      </c>
      <c r="E32" s="892">
        <v>74.819999999999993</v>
      </c>
      <c r="F32" s="878">
        <f t="shared" si="21"/>
        <v>74.819999999999993</v>
      </c>
      <c r="G32" s="390">
        <f t="shared" si="22"/>
        <v>9588.77</v>
      </c>
      <c r="H32" s="390">
        <f t="shared" si="22"/>
        <v>9588.77</v>
      </c>
      <c r="I32" s="966" t="s">
        <v>1037</v>
      </c>
      <c r="J32" s="892">
        <v>0</v>
      </c>
      <c r="K32" s="892">
        <v>0</v>
      </c>
      <c r="L32" s="742">
        <f>+G32-H32</f>
        <v>0</v>
      </c>
      <c r="M32" s="870"/>
      <c r="N32" s="893">
        <v>156.57</v>
      </c>
      <c r="O32" s="754">
        <f>H32+N32</f>
        <v>9745.34</v>
      </c>
    </row>
    <row r="33" spans="1:15" s="75" customFormat="1" ht="13.5" customHeight="1" thickBot="1" x14ac:dyDescent="0.3">
      <c r="A33" s="894">
        <v>27</v>
      </c>
      <c r="B33" s="895" t="s">
        <v>696</v>
      </c>
      <c r="C33" s="896">
        <f>+C7+C21+C27+C29</f>
        <v>389280.47</v>
      </c>
      <c r="D33" s="897">
        <f t="shared" ref="D33:L33" si="23">+D7+D21+D27+D29</f>
        <v>388720.99</v>
      </c>
      <c r="E33" s="897">
        <f t="shared" si="23"/>
        <v>10771.64</v>
      </c>
      <c r="F33" s="897">
        <f t="shared" si="23"/>
        <v>10649.96</v>
      </c>
      <c r="G33" s="897">
        <f t="shared" si="23"/>
        <v>400052.11</v>
      </c>
      <c r="H33" s="897">
        <f t="shared" si="23"/>
        <v>399370.95</v>
      </c>
      <c r="I33" s="967">
        <f t="shared" si="23"/>
        <v>0</v>
      </c>
      <c r="J33" s="897">
        <f t="shared" si="23"/>
        <v>27788.19</v>
      </c>
      <c r="K33" s="897">
        <f t="shared" si="23"/>
        <v>8832.18</v>
      </c>
      <c r="L33" s="898">
        <f t="shared" si="23"/>
        <v>681.15999999999303</v>
      </c>
      <c r="M33" s="899"/>
      <c r="N33" s="896">
        <f t="shared" ref="N33:O33" si="24">+N7+N21+N27+N29</f>
        <v>3891.8900000000003</v>
      </c>
      <c r="O33" s="900">
        <f t="shared" si="24"/>
        <v>403262.83999999997</v>
      </c>
    </row>
    <row r="34" spans="1:15" s="147" customFormat="1" ht="13.5" customHeight="1" x14ac:dyDescent="0.25">
      <c r="A34" s="901"/>
      <c r="B34" s="902"/>
      <c r="C34" s="850"/>
      <c r="D34" s="850"/>
      <c r="E34" s="850"/>
      <c r="F34" s="850"/>
      <c r="G34" s="850"/>
      <c r="H34" s="850"/>
      <c r="I34" s="850"/>
      <c r="J34" s="850"/>
      <c r="K34" s="850"/>
      <c r="L34" s="850"/>
      <c r="M34" s="850"/>
      <c r="N34" s="850"/>
      <c r="O34" s="850"/>
    </row>
    <row r="35" spans="1:15" ht="22.5" customHeight="1" x14ac:dyDescent="0.25">
      <c r="A35" s="669" t="s">
        <v>630</v>
      </c>
      <c r="B35" s="173"/>
      <c r="C35" s="173"/>
      <c r="D35" s="173"/>
      <c r="E35" s="173"/>
      <c r="F35" s="173"/>
      <c r="G35" s="173"/>
      <c r="H35" s="173"/>
      <c r="I35" s="173"/>
      <c r="J35" s="173"/>
      <c r="K35" s="173"/>
      <c r="L35" s="173"/>
      <c r="M35" s="173"/>
      <c r="N35" s="173"/>
      <c r="O35" s="173"/>
    </row>
    <row r="36" spans="1:15" ht="30" customHeight="1" x14ac:dyDescent="0.25">
      <c r="A36" s="1050" t="s">
        <v>1226</v>
      </c>
      <c r="B36" s="1087"/>
      <c r="C36" s="1087"/>
      <c r="D36" s="1087"/>
      <c r="E36" s="1087"/>
      <c r="F36" s="1087"/>
      <c r="G36" s="1087"/>
      <c r="H36" s="1087"/>
      <c r="I36" s="1087"/>
      <c r="J36" s="1087"/>
      <c r="K36" s="1087"/>
      <c r="L36" s="1087"/>
      <c r="M36" s="1087"/>
      <c r="N36" s="1087"/>
      <c r="O36" s="1087"/>
    </row>
    <row r="37" spans="1:15" ht="30" customHeight="1" x14ac:dyDescent="0.25">
      <c r="A37" s="1050" t="s">
        <v>1227</v>
      </c>
      <c r="B37" s="1087"/>
      <c r="C37" s="1087"/>
      <c r="D37" s="1087"/>
      <c r="E37" s="1087"/>
      <c r="F37" s="1087"/>
      <c r="G37" s="1087"/>
      <c r="H37" s="1087"/>
      <c r="I37" s="1087"/>
      <c r="J37" s="1087"/>
      <c r="K37" s="1087"/>
      <c r="L37" s="1087"/>
      <c r="M37" s="1087"/>
      <c r="N37" s="1087"/>
      <c r="O37" s="1087"/>
    </row>
    <row r="38" spans="1:15" ht="19.5" customHeight="1" x14ac:dyDescent="0.25">
      <c r="A38" s="1050" t="s">
        <v>1225</v>
      </c>
      <c r="B38" s="1087"/>
      <c r="C38" s="1087"/>
      <c r="D38" s="1087"/>
      <c r="E38" s="1087"/>
      <c r="F38" s="1087"/>
      <c r="G38" s="1087"/>
      <c r="H38" s="1087"/>
      <c r="I38" s="1087"/>
      <c r="J38" s="1087"/>
      <c r="K38" s="1087"/>
      <c r="L38" s="1087"/>
      <c r="M38" s="1087"/>
      <c r="N38" s="1087"/>
      <c r="O38" s="1087"/>
    </row>
    <row r="39" spans="1:15" ht="27.75" customHeight="1" x14ac:dyDescent="0.25">
      <c r="A39" s="1050" t="s">
        <v>1228</v>
      </c>
      <c r="B39" s="1087"/>
      <c r="C39" s="1087"/>
      <c r="D39" s="1087"/>
      <c r="E39" s="1087"/>
      <c r="F39" s="1087"/>
      <c r="G39" s="1087"/>
      <c r="H39" s="1087"/>
      <c r="I39" s="1087"/>
      <c r="J39" s="1087"/>
      <c r="K39" s="1087"/>
      <c r="L39" s="1087"/>
      <c r="M39" s="1087"/>
      <c r="N39" s="1087"/>
      <c r="O39" s="1087"/>
    </row>
    <row r="40" spans="1:15" x14ac:dyDescent="0.25">
      <c r="A40" s="1050" t="s">
        <v>1229</v>
      </c>
      <c r="B40" s="1087"/>
      <c r="C40" s="1087"/>
      <c r="D40" s="1087"/>
      <c r="E40" s="1087"/>
      <c r="F40" s="1087"/>
      <c r="G40" s="1087"/>
      <c r="H40" s="1087"/>
      <c r="I40" s="1087"/>
      <c r="J40" s="1087"/>
      <c r="K40" s="1087"/>
      <c r="L40" s="1087"/>
      <c r="M40" s="1087"/>
      <c r="N40" s="1087"/>
      <c r="O40" s="1087"/>
    </row>
    <row r="41" spans="1:15" ht="26.25" customHeight="1" x14ac:dyDescent="0.25">
      <c r="A41" s="1050" t="s">
        <v>1213</v>
      </c>
      <c r="B41" s="1087"/>
      <c r="C41" s="1087"/>
      <c r="D41" s="1087"/>
      <c r="E41" s="1087"/>
      <c r="F41" s="1087"/>
      <c r="G41" s="1087"/>
      <c r="H41" s="1087"/>
      <c r="I41" s="1087"/>
      <c r="J41" s="1087"/>
      <c r="K41" s="1087"/>
      <c r="L41" s="1087"/>
      <c r="M41" s="1087"/>
      <c r="N41" s="1087"/>
      <c r="O41" s="1087"/>
    </row>
    <row r="42" spans="1:15" ht="13.5" customHeight="1" x14ac:dyDescent="0.25">
      <c r="A42" s="1050" t="s">
        <v>1214</v>
      </c>
      <c r="B42" s="1087"/>
      <c r="C42" s="1087"/>
      <c r="D42" s="1087"/>
      <c r="E42" s="1087"/>
      <c r="F42" s="1087"/>
      <c r="G42" s="1087"/>
      <c r="H42" s="1087"/>
      <c r="I42" s="1087"/>
      <c r="J42" s="1087"/>
      <c r="K42" s="1087"/>
      <c r="L42" s="1087"/>
      <c r="M42" s="1087"/>
      <c r="N42" s="1087"/>
      <c r="O42" s="1087"/>
    </row>
    <row r="43" spans="1:15" ht="17.25" customHeight="1" x14ac:dyDescent="0.25">
      <c r="A43" s="1050" t="s">
        <v>1230</v>
      </c>
      <c r="B43" s="1050"/>
      <c r="C43" s="1050"/>
      <c r="D43" s="1050"/>
      <c r="E43" s="1050"/>
      <c r="F43" s="1050"/>
      <c r="G43" s="1050"/>
      <c r="H43" s="1050"/>
      <c r="I43" s="1050"/>
      <c r="J43" s="1050"/>
      <c r="K43" s="1050"/>
      <c r="L43" s="1050"/>
      <c r="M43" s="1050"/>
      <c r="N43" s="1050"/>
      <c r="O43" s="1050"/>
    </row>
    <row r="44" spans="1:15" s="75" customFormat="1" x14ac:dyDescent="0.25">
      <c r="A44" s="669" t="s">
        <v>1251</v>
      </c>
      <c r="B44" s="669"/>
      <c r="C44" s="669"/>
      <c r="D44" s="669"/>
      <c r="E44" s="669"/>
      <c r="F44" s="669"/>
      <c r="G44" s="669"/>
      <c r="H44" s="669"/>
      <c r="I44" s="669"/>
      <c r="J44" s="669"/>
      <c r="K44" s="669"/>
      <c r="L44" s="669"/>
      <c r="M44" s="903"/>
      <c r="N44" s="669"/>
      <c r="O44" s="669"/>
    </row>
    <row r="45" spans="1:15" s="75" customFormat="1" x14ac:dyDescent="0.25">
      <c r="A45" s="669" t="s">
        <v>1252</v>
      </c>
      <c r="B45" s="669"/>
      <c r="C45" s="669"/>
      <c r="D45" s="669"/>
      <c r="E45" s="669"/>
      <c r="F45" s="669"/>
      <c r="G45" s="669"/>
      <c r="H45" s="669"/>
      <c r="I45" s="669"/>
      <c r="J45" s="669"/>
      <c r="K45" s="669"/>
      <c r="L45" s="669"/>
      <c r="M45" s="669"/>
      <c r="N45" s="669"/>
      <c r="O45" s="669"/>
    </row>
    <row r="46" spans="1:15" s="75" customFormat="1" ht="12.75" x14ac:dyDescent="0.25">
      <c r="M46" s="148"/>
    </row>
    <row r="47" spans="1:15" x14ac:dyDescent="0.25">
      <c r="A47" s="152"/>
    </row>
  </sheetData>
  <mergeCells count="19">
    <mergeCell ref="N4:N5"/>
    <mergeCell ref="I4:I5"/>
    <mergeCell ref="E4:F4"/>
    <mergeCell ref="K4:K5"/>
    <mergeCell ref="G4:H4"/>
    <mergeCell ref="J4:J5"/>
    <mergeCell ref="O4:O5"/>
    <mergeCell ref="A43:O43"/>
    <mergeCell ref="A40:O40"/>
    <mergeCell ref="A41:O41"/>
    <mergeCell ref="A42:O42"/>
    <mergeCell ref="A36:O36"/>
    <mergeCell ref="A39:O39"/>
    <mergeCell ref="A37:O37"/>
    <mergeCell ref="A38:O38"/>
    <mergeCell ref="A4:A6"/>
    <mergeCell ref="B4:B6"/>
    <mergeCell ref="C4:D4"/>
    <mergeCell ref="L4:L5"/>
  </mergeCells>
  <printOptions horizontalCentered="1"/>
  <pageMargins left="0.19685039370078741" right="0.19685039370078741" top="0.59055118110236227" bottom="0.59055118110236227" header="0.31496062992125984" footer="0.31496062992125984"/>
  <pageSetup paperSize="9" scale="7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24</vt:i4>
      </vt:variant>
      <vt:variant>
        <vt:lpstr>Pojmenované oblasti</vt:lpstr>
      </vt:variant>
      <vt:variant>
        <vt:i4>10</vt:i4>
      </vt:variant>
    </vt:vector>
  </HeadingPairs>
  <TitlesOfParts>
    <vt:vector size="34" baseType="lpstr">
      <vt:lpstr>1</vt:lpstr>
      <vt:lpstr>2</vt:lpstr>
      <vt:lpstr>2a</vt:lpstr>
      <vt:lpstr>2b</vt:lpstr>
      <vt:lpstr>3</vt:lpstr>
      <vt:lpstr>4</vt:lpstr>
      <vt:lpstr>5 </vt:lpstr>
      <vt:lpstr>5.a</vt:lpstr>
      <vt:lpstr>5.b</vt:lpstr>
      <vt:lpstr>5.c</vt:lpstr>
      <vt:lpstr>5.d</vt:lpstr>
      <vt:lpstr>6</vt:lpstr>
      <vt:lpstr>7</vt:lpstr>
      <vt:lpstr>8</vt:lpstr>
      <vt:lpstr>9</vt:lpstr>
      <vt:lpstr>10</vt:lpstr>
      <vt:lpstr>11</vt:lpstr>
      <vt:lpstr>11.a</vt:lpstr>
      <vt:lpstr>11.b</vt:lpstr>
      <vt:lpstr>11.c</vt:lpstr>
      <vt:lpstr>11.d</vt:lpstr>
      <vt:lpstr>11.e</vt:lpstr>
      <vt:lpstr>11.f</vt:lpstr>
      <vt:lpstr>11.g</vt:lpstr>
      <vt:lpstr>'1'!Názvy_tisku</vt:lpstr>
      <vt:lpstr>'5 '!Názvy_tisku</vt:lpstr>
      <vt:lpstr>'1'!Oblast_tisku</vt:lpstr>
      <vt:lpstr>'11.b'!Oblast_tisku</vt:lpstr>
      <vt:lpstr>'2'!Oblast_tisku</vt:lpstr>
      <vt:lpstr>'2a'!Oblast_tisku</vt:lpstr>
      <vt:lpstr>'2b'!Oblast_tisku</vt:lpstr>
      <vt:lpstr>'3'!Oblast_tisku</vt:lpstr>
      <vt:lpstr>'6'!Oblast_tisku</vt:lpstr>
      <vt:lpstr>'8'!Oblast_tisku</vt:lpstr>
    </vt:vector>
  </TitlesOfParts>
  <Company>Ministerstvo školství, mládeže a tělovýchovy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machackova</dc:creator>
  <cp:lastModifiedBy>Pecková Ivana Ing.</cp:lastModifiedBy>
  <cp:lastPrinted>2016-06-27T17:40:03Z</cp:lastPrinted>
  <dcterms:created xsi:type="dcterms:W3CDTF">2010-10-08T09:48:15Z</dcterms:created>
  <dcterms:modified xsi:type="dcterms:W3CDTF">2016-06-28T08:24:12Z</dcterms:modified>
</cp:coreProperties>
</file>